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\Desktop\Ghent\programmi gare\"/>
    </mc:Choice>
  </mc:AlternateContent>
  <bookViews>
    <workbookView xWindow="0" yWindow="0" windowWidth="20490" windowHeight="6570"/>
  </bookViews>
  <sheets>
    <sheet name="Group A1" sheetId="2" r:id="rId1"/>
    <sheet name="Group A2" sheetId="24" r:id="rId2"/>
    <sheet name="Group B1" sheetId="26" r:id="rId3"/>
    <sheet name="QF-SF-Final" sheetId="27" r:id="rId4"/>
    <sheet name="Options" sheetId="11" r:id="rId5"/>
  </sheets>
  <definedNames>
    <definedName name="home" localSheetId="1">'Group A2'!$B$16:$B$45</definedName>
    <definedName name="home" localSheetId="2">'Group B1'!$B$17:$B$46</definedName>
    <definedName name="home">'Group A1'!$B$18:$B$47</definedName>
    <definedName name="homescore" localSheetId="1">'Group A2'!$D$16:$D$45</definedName>
    <definedName name="homescore" localSheetId="2">'Group B1'!$D$17:$D$46</definedName>
    <definedName name="homescore">'Group A1'!$D$18:$D$47</definedName>
    <definedName name="visitor" localSheetId="1">'Group A2'!$C$16:$C$45</definedName>
    <definedName name="visitor" localSheetId="2">'Group B1'!$C$17:$C$46</definedName>
    <definedName name="visitor">'Group A1'!$C$18:$C$47</definedName>
    <definedName name="visitorscore" localSheetId="1">'Group A2'!$F$16:$F$45</definedName>
    <definedName name="visitorscore" localSheetId="2">'Group B1'!$F$17:$F$46</definedName>
    <definedName name="visitorscore">'Group A1'!$F$18:$F$47</definedName>
  </definedNames>
  <calcPr calcId="171027"/>
</workbook>
</file>

<file path=xl/calcChain.xml><?xml version="1.0" encoding="utf-8"?>
<calcChain xmlns="http://schemas.openxmlformats.org/spreadsheetml/2006/main">
  <c r="C22" i="26" l="1"/>
  <c r="C21" i="26"/>
  <c r="B21" i="26"/>
  <c r="C20" i="26"/>
  <c r="B20" i="26"/>
  <c r="C19" i="26"/>
  <c r="C18" i="26"/>
  <c r="B18" i="26"/>
  <c r="B17" i="26"/>
  <c r="W10" i="26"/>
  <c r="W9" i="26"/>
  <c r="W8" i="26"/>
  <c r="C21" i="24"/>
  <c r="B21" i="24"/>
  <c r="C20" i="24"/>
  <c r="B20" i="24"/>
  <c r="C19" i="24"/>
  <c r="B19" i="24"/>
  <c r="C18" i="24"/>
  <c r="B18" i="24"/>
  <c r="C17" i="24"/>
  <c r="B17" i="24"/>
  <c r="C16" i="24"/>
  <c r="B16" i="24"/>
  <c r="W10" i="24"/>
  <c r="AB10" i="24" s="1"/>
  <c r="AB9" i="24"/>
  <c r="W9" i="24"/>
  <c r="AA8" i="24" a="1"/>
  <c r="W8" i="24"/>
  <c r="AC8" i="24" s="1"/>
  <c r="Z7" i="24" a="1"/>
  <c r="W7" i="24"/>
  <c r="AC7" i="24" s="1"/>
  <c r="C22" i="2"/>
  <c r="C23" i="2"/>
  <c r="B23" i="2"/>
  <c r="B22" i="2"/>
  <c r="C20" i="2"/>
  <c r="B20" i="2"/>
  <c r="C18" i="2"/>
  <c r="AA7" i="24" l="1" a="1"/>
  <c r="AA9" i="24" a="1"/>
  <c r="AA9" i="24" s="1"/>
  <c r="X9" i="24" a="1"/>
  <c r="X9" i="24" s="1"/>
  <c r="Y10" i="24" a="1"/>
  <c r="Y10" i="24" s="1"/>
  <c r="Y9" i="24" a="1"/>
  <c r="Y9" i="24" s="1"/>
  <c r="X7" i="24" a="1"/>
  <c r="Y7" i="24" a="1"/>
  <c r="Y7" i="24" s="1"/>
  <c r="Y8" i="24" a="1"/>
  <c r="Y8" i="24" s="1"/>
  <c r="Z9" i="24" a="1"/>
  <c r="Z9" i="24" s="1"/>
  <c r="AA10" i="24" a="1"/>
  <c r="AA10" i="24" s="1"/>
  <c r="AC9" i="24"/>
  <c r="AD9" i="24" s="1"/>
  <c r="AA8" i="24"/>
  <c r="X7" i="24"/>
  <c r="AB7" i="24"/>
  <c r="AD7" i="24" s="1"/>
  <c r="AA7" i="24"/>
  <c r="Z7" i="24"/>
  <c r="X8" i="24" a="1"/>
  <c r="X8" i="24" s="1"/>
  <c r="Z8" i="24" a="1"/>
  <c r="Z8" i="24" s="1"/>
  <c r="AB8" i="24"/>
  <c r="AC10" i="24"/>
  <c r="AD10" i="24" s="1"/>
  <c r="X10" i="24" a="1"/>
  <c r="X10" i="24" s="1"/>
  <c r="Z10" i="24" a="1"/>
  <c r="Z10" i="24" s="1"/>
  <c r="B18" i="2"/>
  <c r="B19" i="2"/>
  <c r="C19" i="2"/>
  <c r="B21" i="2"/>
  <c r="C21" i="2"/>
  <c r="W12" i="2"/>
  <c r="W11" i="2"/>
  <c r="W10" i="2"/>
  <c r="W9" i="2"/>
  <c r="AE10" i="24" l="1"/>
  <c r="AE8" i="24"/>
  <c r="AE9" i="24"/>
  <c r="AF9" i="24"/>
  <c r="AE7" i="24"/>
  <c r="AF7" i="24" s="1"/>
  <c r="AF10" i="24"/>
  <c r="AD8" i="24"/>
  <c r="Z9" i="2" a="1"/>
  <c r="Z9" i="2" s="1"/>
  <c r="X11" i="2"/>
  <c r="X11" i="2" a="1"/>
  <c r="AA12" i="2" a="1"/>
  <c r="AA12" i="2" s="1"/>
  <c r="Z12" i="2" a="1"/>
  <c r="Z12" i="2" s="1"/>
  <c r="X9" i="2"/>
  <c r="X9" i="2" a="1"/>
  <c r="AA10" i="2" a="1"/>
  <c r="AA10" i="2" s="1"/>
  <c r="X12" i="2" a="1"/>
  <c r="X12" i="2" s="1"/>
  <c r="AC10" i="2"/>
  <c r="Z10" i="2" a="1"/>
  <c r="Z10" i="2" s="1"/>
  <c r="X10" i="2" a="1"/>
  <c r="X10" i="2" s="1"/>
  <c r="AA11" i="2" a="1"/>
  <c r="AA11" i="2" s="1"/>
  <c r="AA9" i="2" a="1"/>
  <c r="AA9" i="2" s="1"/>
  <c r="Z11" i="2" a="1"/>
  <c r="Z11" i="2" s="1"/>
  <c r="AC12" i="2"/>
  <c r="AC9" i="2"/>
  <c r="AC11" i="2"/>
  <c r="AB9" i="2"/>
  <c r="AB10" i="2"/>
  <c r="Y10" i="2" a="1"/>
  <c r="Y10" i="2" s="1"/>
  <c r="Y9" i="2" a="1"/>
  <c r="Y9" i="2" s="1"/>
  <c r="AE9" i="2" s="1"/>
  <c r="Y11" i="2" a="1"/>
  <c r="Y11" i="2" s="1"/>
  <c r="AB12" i="2"/>
  <c r="AB11" i="2"/>
  <c r="Y12" i="2" a="1"/>
  <c r="Y12" i="2" s="1"/>
  <c r="AF8" i="24" l="1"/>
  <c r="I20" i="24" a="1"/>
  <c r="I20" i="24" s="1"/>
  <c r="I19" i="24" a="1"/>
  <c r="I19" i="24" s="1"/>
  <c r="I18" i="24" a="1"/>
  <c r="I18" i="24" s="1"/>
  <c r="I21" i="24" a="1"/>
  <c r="I21" i="24" s="1"/>
  <c r="AD12" i="2"/>
  <c r="AE11" i="2"/>
  <c r="AD9" i="2"/>
  <c r="AF9" i="2" s="1"/>
  <c r="AE12" i="2"/>
  <c r="AE10" i="2"/>
  <c r="AD11" i="2"/>
  <c r="AD10" i="2"/>
  <c r="Q21" i="24" l="1"/>
  <c r="M21" i="24"/>
  <c r="P21" i="24"/>
  <c r="L21" i="24"/>
  <c r="O21" i="24"/>
  <c r="K21" i="24"/>
  <c r="N21" i="24"/>
  <c r="J21" i="24"/>
  <c r="Q18" i="24"/>
  <c r="M18" i="24"/>
  <c r="P18" i="24"/>
  <c r="L18" i="24"/>
  <c r="O18" i="24"/>
  <c r="K18" i="24"/>
  <c r="N18" i="24"/>
  <c r="J18" i="24"/>
  <c r="Q19" i="24"/>
  <c r="M19" i="24"/>
  <c r="P19" i="24"/>
  <c r="L19" i="24"/>
  <c r="O19" i="24"/>
  <c r="K19" i="24"/>
  <c r="N19" i="24"/>
  <c r="J19" i="24"/>
  <c r="Q20" i="24"/>
  <c r="M20" i="24"/>
  <c r="P20" i="24"/>
  <c r="L20" i="24"/>
  <c r="O20" i="24"/>
  <c r="K20" i="24"/>
  <c r="N20" i="24"/>
  <c r="J20" i="24"/>
  <c r="AF12" i="2"/>
  <c r="AF11" i="2"/>
  <c r="AF10" i="2"/>
  <c r="I23" i="2" l="1" a="1"/>
  <c r="I23" i="2" s="1"/>
  <c r="L23" i="2" s="1"/>
  <c r="I20" i="2" a="1"/>
  <c r="I20" i="2" s="1"/>
  <c r="L20" i="2" s="1"/>
  <c r="I21" i="2" a="1"/>
  <c r="I21" i="2" s="1"/>
  <c r="J21" i="2" s="1"/>
  <c r="I22" i="2" a="1"/>
  <c r="I22" i="2" s="1"/>
  <c r="M22" i="2" s="1"/>
  <c r="N23" i="2" l="1"/>
  <c r="Q23" i="2"/>
  <c r="K23" i="2"/>
  <c r="M23" i="2"/>
  <c r="J23" i="2"/>
  <c r="P23" i="2"/>
  <c r="O23" i="2"/>
  <c r="J20" i="2"/>
  <c r="Q20" i="2"/>
  <c r="K20" i="2"/>
  <c r="N20" i="2"/>
  <c r="P20" i="2"/>
  <c r="M20" i="2"/>
  <c r="O20" i="2"/>
  <c r="P21" i="2"/>
  <c r="L21" i="2"/>
  <c r="Q21" i="2"/>
  <c r="M21" i="2"/>
  <c r="K21" i="2"/>
  <c r="N21" i="2"/>
  <c r="O21" i="2"/>
  <c r="L22" i="2"/>
  <c r="K22" i="2"/>
  <c r="N22" i="2"/>
  <c r="J22" i="2"/>
  <c r="O22" i="2"/>
  <c r="P22" i="2"/>
  <c r="Q22" i="2"/>
  <c r="C17" i="26"/>
  <c r="B22" i="26"/>
  <c r="W11" i="26"/>
  <c r="B19" i="26"/>
  <c r="AC9" i="26" l="1"/>
  <c r="AA9" i="26" a="1"/>
  <c r="AA9" i="26" s="1"/>
  <c r="Z10" i="26" a="1"/>
  <c r="Z10" i="26" s="1"/>
  <c r="Y9" i="26" a="1"/>
  <c r="Y9" i="26" s="1"/>
  <c r="X8" i="26" a="1"/>
  <c r="Z8" i="26" a="1"/>
  <c r="Z8" i="26" s="1"/>
  <c r="X10" i="26" a="1"/>
  <c r="X10" i="26" s="1"/>
  <c r="X9" i="26" a="1"/>
  <c r="X9" i="26" s="1"/>
  <c r="AA10" i="26" a="1"/>
  <c r="AA8" i="26" a="1"/>
  <c r="AA8" i="26" s="1"/>
  <c r="Z9" i="26" a="1"/>
  <c r="Z9" i="26" s="1"/>
  <c r="Y8" i="26" a="1"/>
  <c r="AA11" i="26" a="1"/>
  <c r="Y11" i="26" a="1"/>
  <c r="Y11" i="26" s="1"/>
  <c r="X11" i="26" a="1"/>
  <c r="X11" i="26" s="1"/>
  <c r="Z11" i="26" a="1"/>
  <c r="Z11" i="26" s="1"/>
  <c r="Y10" i="26" a="1"/>
  <c r="Y10" i="26" s="1"/>
  <c r="AB8" i="26"/>
  <c r="AB10" i="26"/>
  <c r="Y8" i="26"/>
  <c r="AA11" i="26"/>
  <c r="AC10" i="26"/>
  <c r="AA10" i="26"/>
  <c r="AB11" i="26"/>
  <c r="AC11" i="26"/>
  <c r="AC8" i="26"/>
  <c r="X8" i="26"/>
  <c r="AB9" i="26"/>
  <c r="AE11" i="26" l="1"/>
  <c r="AE9" i="26"/>
  <c r="AD9" i="26"/>
  <c r="AE10" i="26"/>
  <c r="AE8" i="26"/>
  <c r="AD10" i="26"/>
  <c r="AD11" i="26"/>
  <c r="AD8" i="26"/>
  <c r="AF11" i="26" l="1"/>
  <c r="AF9" i="26"/>
  <c r="AF8" i="26"/>
  <c r="AF10" i="26"/>
  <c r="I19" i="26" l="1" a="1"/>
  <c r="I19" i="26" s="1"/>
  <c r="M19" i="26" s="1"/>
  <c r="I22" i="26" a="1"/>
  <c r="I22" i="26" s="1"/>
  <c r="M22" i="26" s="1"/>
  <c r="I21" i="26" a="1"/>
  <c r="I21" i="26" s="1"/>
  <c r="Q21" i="26" s="1"/>
  <c r="I20" i="26" a="1"/>
  <c r="I20" i="26" s="1"/>
  <c r="K20" i="26" s="1"/>
  <c r="J19" i="26"/>
  <c r="K19" i="26"/>
  <c r="O19" i="26"/>
  <c r="P19" i="26"/>
  <c r="L19" i="26"/>
  <c r="N19" i="26"/>
  <c r="L22" i="26" l="1"/>
  <c r="L21" i="26"/>
  <c r="O21" i="26"/>
  <c r="M21" i="26"/>
  <c r="K21" i="26"/>
  <c r="P21" i="26"/>
  <c r="P22" i="26"/>
  <c r="J21" i="26"/>
  <c r="O22" i="26"/>
  <c r="N22" i="26"/>
  <c r="Q22" i="26"/>
  <c r="J22" i="26"/>
  <c r="K22" i="26"/>
  <c r="Q19" i="26"/>
  <c r="M20" i="26"/>
  <c r="O20" i="26"/>
  <c r="J20" i="26"/>
  <c r="L20" i="26"/>
  <c r="N21" i="26"/>
  <c r="P20" i="26"/>
  <c r="Q20" i="26"/>
  <c r="N20" i="26"/>
</calcChain>
</file>

<file path=xl/sharedStrings.xml><?xml version="1.0" encoding="utf-8"?>
<sst xmlns="http://schemas.openxmlformats.org/spreadsheetml/2006/main" count="241" uniqueCount="84">
  <si>
    <t>Team name</t>
  </si>
  <si>
    <t>:</t>
  </si>
  <si>
    <t>points for a win</t>
  </si>
  <si>
    <t>points for a loss</t>
  </si>
  <si>
    <t>points for a draw</t>
  </si>
  <si>
    <t>W</t>
  </si>
  <si>
    <t>D</t>
  </si>
  <si>
    <t>L</t>
  </si>
  <si>
    <t>PTS</t>
  </si>
  <si>
    <t>GF</t>
  </si>
  <si>
    <t>GA</t>
  </si>
  <si>
    <t>GP</t>
  </si>
  <si>
    <t>GD</t>
  </si>
  <si>
    <t>Points</t>
  </si>
  <si>
    <t>Want more? Visit:</t>
  </si>
  <si>
    <t>http://excel-example.com/templates/sport-tournament-template</t>
  </si>
  <si>
    <t>rank</t>
  </si>
  <si>
    <t>ROUND 1</t>
  </si>
  <si>
    <t>team 2</t>
  </si>
  <si>
    <t>team 1</t>
  </si>
  <si>
    <t>score</t>
  </si>
  <si>
    <t>Stand</t>
  </si>
  <si>
    <t>Games Played</t>
  </si>
  <si>
    <t>Win</t>
  </si>
  <si>
    <t>Draw</t>
  </si>
  <si>
    <t>Loss</t>
  </si>
  <si>
    <t>Goal Difference</t>
  </si>
  <si>
    <t>Goal For</t>
  </si>
  <si>
    <t>Goal Against</t>
  </si>
  <si>
    <t>GROUP A1</t>
  </si>
  <si>
    <t>GROUP A2</t>
  </si>
  <si>
    <t>GROUP B1</t>
  </si>
  <si>
    <t>Field A1</t>
  </si>
  <si>
    <t>Field A2</t>
  </si>
  <si>
    <t>Field B1</t>
  </si>
  <si>
    <t>Field B2</t>
  </si>
  <si>
    <t>Winner A1</t>
  </si>
  <si>
    <t>Runner-up A2</t>
  </si>
  <si>
    <t>Winner A2</t>
  </si>
  <si>
    <t>Runner-up A1</t>
  </si>
  <si>
    <t>Winner B1</t>
  </si>
  <si>
    <t>2nd 3th</t>
  </si>
  <si>
    <t>1st 3th</t>
  </si>
  <si>
    <t>Last A1</t>
  </si>
  <si>
    <t>3rd 3th</t>
  </si>
  <si>
    <t>Last A2</t>
  </si>
  <si>
    <t>Last B1</t>
  </si>
  <si>
    <t>team</t>
  </si>
  <si>
    <t>game</t>
  </si>
  <si>
    <t>Runner-up B1</t>
  </si>
  <si>
    <t>Winner 11</t>
  </si>
  <si>
    <t>Winner 14</t>
  </si>
  <si>
    <t>Winner 12</t>
  </si>
  <si>
    <t>Winner 13</t>
  </si>
  <si>
    <t>Loser 11</t>
  </si>
  <si>
    <t>Loser 14</t>
  </si>
  <si>
    <t>Loser 12</t>
  </si>
  <si>
    <t>Loser 13</t>
  </si>
  <si>
    <t>Winner 15</t>
  </si>
  <si>
    <t>Winner 16</t>
  </si>
  <si>
    <t>Loser 15</t>
  </si>
  <si>
    <t>Loser 16</t>
  </si>
  <si>
    <t>Winner 17</t>
  </si>
  <si>
    <t>Winner 18</t>
  </si>
  <si>
    <t>Final</t>
  </si>
  <si>
    <t>Loser 17</t>
  </si>
  <si>
    <t>Loser 18</t>
  </si>
  <si>
    <t>3th place</t>
  </si>
  <si>
    <t>Winner 19</t>
  </si>
  <si>
    <t>Winner 20</t>
  </si>
  <si>
    <t>Loser 19</t>
  </si>
  <si>
    <t>Loser 20</t>
  </si>
  <si>
    <t>AS Orange Cesson 1</t>
  </si>
  <si>
    <t>AS Orange Cesson 2</t>
  </si>
  <si>
    <t>Association Veolia Sport</t>
  </si>
  <si>
    <t>BSG Land Salzburg</t>
  </si>
  <si>
    <t>BSG LVM Versicherung</t>
  </si>
  <si>
    <t>BSG Stahl Vital - Dillinger</t>
  </si>
  <si>
    <t>Energie Sportvereinigung Hamburg e.V.</t>
  </si>
  <si>
    <t>Magistrat Salzburg, YOUNION - Die Daseinsgewerkschaft</t>
  </si>
  <si>
    <t>SV SIGNAL IDUNA</t>
  </si>
  <si>
    <t>Wiener Netze</t>
  </si>
  <si>
    <t>FSKBH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</si>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</sst>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/>
    <xf numFmtId="0" fontId="0" fillId="0" borderId="0" xfId="0" applyBorder="1" applyAlignment="1">
      <alignment horizontal="center"/>
    </xf>
    <xf numFmtId="0" fontId="0" fillId="0" borderId="10" xfId="0" applyBorder="1"/>
    <xf numFmtId="0" fontId="3" fillId="0" borderId="0" xfId="0" applyFont="1" applyAlignment="1">
      <alignment horizontal="center"/>
    </xf>
    <xf numFmtId="0" fontId="3" fillId="0" borderId="4" xfId="0" applyFont="1" applyFill="1" applyBorder="1"/>
    <xf numFmtId="0" fontId="0" fillId="0" borderId="0" xfId="0" applyFill="1"/>
    <xf numFmtId="0" fontId="0" fillId="0" borderId="4" xfId="0" applyFill="1" applyBorder="1"/>
    <xf numFmtId="0" fontId="0" fillId="0" borderId="6" xfId="0" applyFill="1" applyBorder="1"/>
    <xf numFmtId="0" fontId="3" fillId="0" borderId="5" xfId="0" applyFont="1" applyFill="1" applyBorder="1"/>
    <xf numFmtId="0" fontId="0" fillId="0" borderId="0" xfId="0" applyFont="1" applyFill="1"/>
    <xf numFmtId="0" fontId="0" fillId="0" borderId="0" xfId="0" applyFill="1" applyBorder="1"/>
    <xf numFmtId="0" fontId="4" fillId="0" borderId="0" xfId="0" applyFont="1" applyFill="1"/>
    <xf numFmtId="0" fontId="5" fillId="0" borderId="0" xfId="2" applyAlignment="1" applyProtection="1"/>
    <xf numFmtId="0" fontId="0" fillId="0" borderId="0" xfId="0" applyFill="1" applyBorder="1" applyAlignment="1">
      <alignment horizontal="center"/>
    </xf>
    <xf numFmtId="0" fontId="0" fillId="0" borderId="4" xfId="0" applyFill="1" applyBorder="1" applyProtection="1">
      <protection locked="0"/>
    </xf>
    <xf numFmtId="0" fontId="6" fillId="0" borderId="0" xfId="0" applyFont="1" applyFill="1"/>
    <xf numFmtId="0" fontId="3" fillId="0" borderId="0" xfId="0" applyFont="1" applyBorder="1"/>
    <xf numFmtId="0" fontId="0" fillId="0" borderId="0" xfId="0" applyBorder="1"/>
    <xf numFmtId="0" fontId="0" fillId="0" borderId="6" xfId="0" applyBorder="1"/>
    <xf numFmtId="20" fontId="0" fillId="0" borderId="11" xfId="0" applyNumberFormat="1" applyBorder="1"/>
    <xf numFmtId="0" fontId="0" fillId="0" borderId="12" xfId="0" applyBorder="1" applyAlignment="1">
      <alignment horizontal="center"/>
    </xf>
    <xf numFmtId="20" fontId="0" fillId="0" borderId="13" xfId="0" applyNumberFormat="1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0" fontId="0" fillId="0" borderId="16" xfId="0" applyNumberFormat="1" applyBorder="1"/>
    <xf numFmtId="0" fontId="0" fillId="0" borderId="17" xfId="0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4" borderId="4" xfId="0" applyFont="1" applyFill="1" applyBorder="1"/>
    <xf numFmtId="20" fontId="8" fillId="4" borderId="11" xfId="0" applyNumberFormat="1" applyFont="1" applyFill="1" applyBorder="1"/>
    <xf numFmtId="0" fontId="1" fillId="0" borderId="12" xfId="0" applyFont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Border="1"/>
    <xf numFmtId="20" fontId="9" fillId="4" borderId="11" xfId="0" applyNumberFormat="1" applyFont="1" applyFill="1" applyBorder="1"/>
    <xf numFmtId="0" fontId="10" fillId="4" borderId="4" xfId="0" applyFont="1" applyFill="1" applyBorder="1"/>
    <xf numFmtId="0" fontId="10" fillId="4" borderId="12" xfId="0" applyFont="1" applyFill="1" applyBorder="1"/>
    <xf numFmtId="0" fontId="1" fillId="4" borderId="12" xfId="0" applyFont="1" applyFill="1" applyBorder="1"/>
    <xf numFmtId="0" fontId="1" fillId="4" borderId="4" xfId="0" applyFont="1" applyFill="1" applyBorder="1" applyAlignment="1">
      <alignment horizontal="center"/>
    </xf>
    <xf numFmtId="20" fontId="8" fillId="0" borderId="13" xfId="0" applyNumberFormat="1" applyFont="1" applyFill="1" applyBorder="1"/>
    <xf numFmtId="20" fontId="8" fillId="0" borderId="11" xfId="0" applyNumberFormat="1" applyFont="1" applyFill="1" applyBorder="1"/>
    <xf numFmtId="0" fontId="1" fillId="4" borderId="16" xfId="0" applyFont="1" applyFill="1" applyBorder="1"/>
    <xf numFmtId="0" fontId="7" fillId="4" borderId="6" xfId="0" applyFont="1" applyFill="1" applyBorder="1"/>
    <xf numFmtId="0" fontId="7" fillId="4" borderId="17" xfId="0" applyFont="1" applyFill="1" applyBorder="1"/>
    <xf numFmtId="0" fontId="0" fillId="4" borderId="16" xfId="0" applyFill="1" applyBorder="1"/>
    <xf numFmtId="0" fontId="11" fillId="0" borderId="4" xfId="1" applyNumberFormat="1" applyFont="1" applyFill="1" applyBorder="1" applyAlignment="1" applyProtection="1">
      <alignment horizontal="left" vertical="top"/>
    </xf>
    <xf numFmtId="0" fontId="0" fillId="0" borderId="4" xfId="1" applyNumberFormat="1" applyFont="1" applyFill="1" applyBorder="1" applyAlignment="1" applyProtection="1">
      <alignment horizontal="left" vertical="top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llegamento ipertestuale" xfId="2" builtinId="8"/>
    <cellStyle name="LivelloRiga_4" xfId="1" builtinId="1" iLevel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2</xdr:col>
      <xdr:colOff>310901</xdr:colOff>
      <xdr:row>4</xdr:row>
      <xdr:rowOff>103253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EA33048-7F12-40EF-A777-E74294612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2292101" cy="798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1682501</xdr:colOff>
      <xdr:row>4</xdr:row>
      <xdr:rowOff>36578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245F71A-BA4C-4744-96A9-9FCDFD99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2101" cy="7985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1682501</xdr:colOff>
      <xdr:row>4</xdr:row>
      <xdr:rowOff>36578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C1DE887-0C24-454F-83E1-310AB6A73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2101" cy="7985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796676</xdr:colOff>
      <xdr:row>3</xdr:row>
      <xdr:rowOff>227078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6F1A16E-5B3E-4F76-AAF0-E7C61D561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2101" cy="798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xcel-example.com/templates/sport-tournamen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47"/>
  <sheetViews>
    <sheetView showGridLines="0" tabSelected="1" workbookViewId="0">
      <selection activeCell="A2" sqref="A1:XFD2"/>
    </sheetView>
  </sheetViews>
  <sheetFormatPr defaultRowHeight="15" x14ac:dyDescent="0.25"/>
  <cols>
    <col min="2" max="3" width="21.140625" bestFit="1" customWidth="1"/>
    <col min="4" max="4" width="5.7109375" bestFit="1" customWidth="1"/>
    <col min="5" max="5" width="1.5703125" bestFit="1" customWidth="1"/>
    <col min="6" max="6" width="5.7109375" bestFit="1" customWidth="1"/>
    <col min="7" max="7" width="8.28515625" customWidth="1"/>
    <col min="8" max="8" width="8.28515625" style="4" customWidth="1"/>
    <col min="9" max="9" width="21.140625" style="4" bestFit="1" customWidth="1"/>
    <col min="10" max="10" width="5" style="4" customWidth="1"/>
    <col min="11" max="17" width="5" customWidth="1"/>
    <col min="21" max="21" width="11.42578125" customWidth="1"/>
    <col min="22" max="22" width="0" hidden="1" customWidth="1"/>
    <col min="23" max="23" width="6.140625" hidden="1" customWidth="1"/>
    <col min="24" max="24" width="3.42578125" hidden="1" customWidth="1"/>
    <col min="25" max="25" width="2.85546875" hidden="1" customWidth="1"/>
    <col min="26" max="26" width="2.28515625" hidden="1" customWidth="1"/>
    <col min="27" max="27" width="2" hidden="1" customWidth="1"/>
    <col min="28" max="28" width="3.28515625" hidden="1" customWidth="1"/>
    <col min="29" max="30" width="3.5703125" hidden="1" customWidth="1"/>
    <col min="31" max="31" width="4.140625" hidden="1" customWidth="1"/>
    <col min="32" max="32" width="11.42578125" hidden="1" customWidth="1"/>
  </cols>
  <sheetData>
    <row r="7" spans="2:32" ht="28.5" x14ac:dyDescent="0.45">
      <c r="B7" s="24" t="s">
        <v>29</v>
      </c>
      <c r="C7" s="18"/>
    </row>
    <row r="8" spans="2:32" x14ac:dyDescent="0.25">
      <c r="B8" s="22"/>
      <c r="C8" s="18"/>
      <c r="X8" s="9" t="s">
        <v>11</v>
      </c>
      <c r="Y8" s="10" t="s">
        <v>5</v>
      </c>
      <c r="Z8" s="10" t="s">
        <v>6</v>
      </c>
      <c r="AA8" s="10" t="s">
        <v>7</v>
      </c>
      <c r="AB8" s="11" t="s">
        <v>9</v>
      </c>
      <c r="AC8" s="12" t="s">
        <v>10</v>
      </c>
      <c r="AD8" s="10" t="s">
        <v>12</v>
      </c>
      <c r="AE8" s="11" t="s">
        <v>8</v>
      </c>
      <c r="AF8" s="26" t="s">
        <v>16</v>
      </c>
    </row>
    <row r="9" spans="2:32" x14ac:dyDescent="0.25">
      <c r="B9" s="17" t="s">
        <v>0</v>
      </c>
      <c r="C9" s="28"/>
      <c r="W9" s="13" t="str">
        <f>B10</f>
        <v>AS Orange Cesson 1</v>
      </c>
      <c r="X9" s="3">
        <f t="array" ref="X9">SUM(($B$18:$B$47=W9)*(ISNUMBER($D$18:$D$47)),($C$18:$C$47=W9)*(ISNUMBER($F$18:$F$47)))</f>
        <v>0</v>
      </c>
      <c r="Y9" s="4">
        <f t="array" ref="Y9">SUM((home=W9)*(homescore&gt;visitorscore),(visitor=W9)*(visitorscore&gt;homescore))</f>
        <v>0</v>
      </c>
      <c r="Z9" s="4">
        <f t="array" ref="Z9">SUM((home=W9)*(homescore=visitorscore)*ISNUMBER(visitorscore),(visitor=W9)*(visitorscore=homescore)*ISNUMBER(homescore))</f>
        <v>0</v>
      </c>
      <c r="AA9" s="4">
        <f t="array" ref="AA9">SUM((home=W9)*(homescore&lt;visitorscore),(visitor=W9)*(visitorscore&lt;homescore))</f>
        <v>0</v>
      </c>
      <c r="AB9" s="5">
        <f>SUMIF(home,W9,homescore)+SUMIF(visitor,W9,visitorscore)</f>
        <v>0</v>
      </c>
      <c r="AC9" s="6">
        <f>SUMIF(home,W9,visitorscore)+SUMIF(visitor,W9,homescore)</f>
        <v>0</v>
      </c>
      <c r="AD9" s="14">
        <f>AB9-AC9</f>
        <v>0</v>
      </c>
      <c r="AE9" s="5">
        <f>Y9*Options!$B$2+Z9*Options!$B$3+AA9*Options!$B$4+VLOOKUP(W9,$B$10:$C$13,2,0)</f>
        <v>0</v>
      </c>
      <c r="AF9">
        <f>AB9+AD9*10000+AE9*100000000</f>
        <v>0</v>
      </c>
    </row>
    <row r="10" spans="2:32" x14ac:dyDescent="0.25">
      <c r="B10" s="73" t="s">
        <v>72</v>
      </c>
      <c r="C10" s="18"/>
      <c r="W10" s="2" t="str">
        <f>B11</f>
        <v>BSG Land Salzburg</v>
      </c>
      <c r="X10" s="3">
        <f t="array" ref="X10">SUM(($B$18:$B$47=W10)*(ISNUMBER($D$18:$D$47)),($C$18:$C$47=W10)*(ISNUMBER($F$18:$F$47)))</f>
        <v>0</v>
      </c>
      <c r="Y10" s="4">
        <f t="array" ref="Y10">SUM((home=W10)*(homescore&gt;visitorscore),(visitor=W10)*(visitorscore&gt;homescore))</f>
        <v>0</v>
      </c>
      <c r="Z10" s="4">
        <f t="array" ref="Z10">SUM((home=W10)*(homescore=visitorscore)*ISNUMBER(visitorscore),(visitor=W10)*(visitorscore=homescore)*ISNUMBER(homescore))</f>
        <v>0</v>
      </c>
      <c r="AA10" s="4">
        <f t="array" ref="AA10">SUM((home=W10)*(homescore&lt;visitorscore),(visitor=W10)*(visitorscore&lt;homescore))</f>
        <v>0</v>
      </c>
      <c r="AB10" s="5">
        <f>SUMIF(home,W10,homescore)+SUMIF(visitor,W10,visitorscore)</f>
        <v>0</v>
      </c>
      <c r="AC10" s="6">
        <f>SUMIF(home,W10,visitorscore)+SUMIF(visitor,W10,homescore)</f>
        <v>0</v>
      </c>
      <c r="AD10" s="14">
        <f t="shared" ref="AD10:AD12" si="0">AB10-AC10</f>
        <v>0</v>
      </c>
      <c r="AE10" s="5">
        <f>Y10*Options!$B$2+Z10*Options!$B$3+AA10*Options!$B$4+VLOOKUP(W10,$B$10:$C$13,2,0)</f>
        <v>0</v>
      </c>
      <c r="AF10">
        <f t="shared" ref="AF10:AF12" si="1">AB10+AD10*10000+AE10*100000000</f>
        <v>0</v>
      </c>
    </row>
    <row r="11" spans="2:32" x14ac:dyDescent="0.25">
      <c r="B11" s="73" t="s">
        <v>75</v>
      </c>
      <c r="C11" s="18"/>
      <c r="W11" s="2" t="str">
        <f>B12</f>
        <v>BSG LVM Versicherung</v>
      </c>
      <c r="X11" s="3">
        <f t="array" ref="X11">SUM(($B$18:$B$47=W11)*(ISNUMBER($D$18:$D$47)),($C$18:$C$47=W11)*(ISNUMBER($F$18:$F$47)))</f>
        <v>0</v>
      </c>
      <c r="Y11" s="4">
        <f t="array" ref="Y11">SUM((home=W11)*(homescore&gt;visitorscore),(visitor=W11)*(visitorscore&gt;homescore))</f>
        <v>0</v>
      </c>
      <c r="Z11" s="4">
        <f t="array" ref="Z11">SUM((home=W11)*(homescore=visitorscore)*ISNUMBER(visitorscore),(visitor=W11)*(visitorscore=homescore)*ISNUMBER(homescore))</f>
        <v>0</v>
      </c>
      <c r="AA11" s="4">
        <f t="array" ref="AA11">SUM((home=W11)*(homescore&lt;visitorscore),(visitor=W11)*(visitorscore&lt;homescore))</f>
        <v>0</v>
      </c>
      <c r="AB11" s="5">
        <f>SUMIF(home,W11,homescore)+SUMIF(visitor,W11,visitorscore)</f>
        <v>0</v>
      </c>
      <c r="AC11" s="6">
        <f>SUMIF(home,W11,visitorscore)+SUMIF(visitor,W11,homescore)</f>
        <v>0</v>
      </c>
      <c r="AD11" s="14">
        <f t="shared" si="0"/>
        <v>0</v>
      </c>
      <c r="AE11" s="5">
        <f>Y11*Options!$B$2+Z11*Options!$B$3+AA11*Options!$B$4+VLOOKUP(W11,$B$10:$C$13,2,0)</f>
        <v>0</v>
      </c>
      <c r="AF11">
        <f t="shared" si="1"/>
        <v>0</v>
      </c>
    </row>
    <row r="12" spans="2:32" x14ac:dyDescent="0.25">
      <c r="B12" s="73" t="s">
        <v>76</v>
      </c>
      <c r="C12" s="18"/>
      <c r="W12" s="2" t="str">
        <f>B13</f>
        <v>FSKBH</v>
      </c>
      <c r="X12" s="3">
        <f t="array" ref="X12">SUM(($B$18:$B$47=W12)*(ISNUMBER($D$18:$D$47)),($C$18:$C$47=W12)*(ISNUMBER($F$18:$F$47)))</f>
        <v>0</v>
      </c>
      <c r="Y12" s="4">
        <f t="array" ref="Y12">SUM((home=W12)*(homescore&gt;visitorscore),(visitor=W12)*(visitorscore&gt;homescore))</f>
        <v>0</v>
      </c>
      <c r="Z12" s="4">
        <f t="array" ref="Z12">SUM((home=W12)*(homescore=visitorscore)*ISNUMBER(visitorscore),(visitor=W12)*(visitorscore=homescore)*ISNUMBER(homescore))</f>
        <v>0</v>
      </c>
      <c r="AA12" s="4">
        <f t="array" ref="AA12">SUM((home=W12)*(homescore&lt;visitorscore),(visitor=W12)*(visitorscore&lt;homescore))</f>
        <v>0</v>
      </c>
      <c r="AB12" s="5">
        <f>SUMIF(home,W12,homescore)+SUMIF(visitor,W12,visitorscore)</f>
        <v>0</v>
      </c>
      <c r="AC12" s="6">
        <f>SUMIF(home,W12,visitorscore)+SUMIF(visitor,W12,homescore)</f>
        <v>0</v>
      </c>
      <c r="AD12" s="14">
        <f t="shared" si="0"/>
        <v>0</v>
      </c>
      <c r="AE12" s="5">
        <f>Y12*Options!$B$2+Z12*Options!$B$3+AA12*Options!$B$4+VLOOKUP(W12,$B$10:$C$13,2,0)</f>
        <v>0</v>
      </c>
      <c r="AF12">
        <f t="shared" si="1"/>
        <v>0</v>
      </c>
    </row>
    <row r="13" spans="2:32" x14ac:dyDescent="0.25">
      <c r="B13" s="74" t="s">
        <v>82</v>
      </c>
      <c r="C13" s="18"/>
    </row>
    <row r="14" spans="2:32" x14ac:dyDescent="0.25">
      <c r="B14" s="23"/>
      <c r="C14" s="18"/>
    </row>
    <row r="16" spans="2:32" ht="15.75" thickBot="1" x14ac:dyDescent="0.3"/>
    <row r="17" spans="1:17" ht="15.75" thickBot="1" x14ac:dyDescent="0.3">
      <c r="A17" s="40" t="s">
        <v>17</v>
      </c>
      <c r="B17" s="41" t="s">
        <v>19</v>
      </c>
      <c r="C17" s="41" t="s">
        <v>18</v>
      </c>
      <c r="D17" s="41" t="s">
        <v>20</v>
      </c>
      <c r="E17" s="41"/>
      <c r="F17" s="42" t="s">
        <v>20</v>
      </c>
      <c r="I17" s="16" t="s">
        <v>21</v>
      </c>
    </row>
    <row r="18" spans="1:17" x14ac:dyDescent="0.25">
      <c r="A18" s="38">
        <v>0.41666666666666669</v>
      </c>
      <c r="B18" s="31" t="str">
        <f>B10</f>
        <v>AS Orange Cesson 1</v>
      </c>
      <c r="C18" s="31" t="str">
        <f>B13</f>
        <v>FSKBH</v>
      </c>
      <c r="D18" s="9"/>
      <c r="E18" s="9" t="s">
        <v>1</v>
      </c>
      <c r="F18" s="39"/>
      <c r="G18" s="14"/>
    </row>
    <row r="19" spans="1:17" x14ac:dyDescent="0.25">
      <c r="A19" s="32">
        <v>0.45833333333333331</v>
      </c>
      <c r="B19" s="7" t="str">
        <f>B11</f>
        <v>BSG Land Salzburg</v>
      </c>
      <c r="C19" s="7" t="str">
        <f>B12</f>
        <v>BSG LVM Versicherung</v>
      </c>
      <c r="D19" s="8"/>
      <c r="E19" s="8" t="s">
        <v>1</v>
      </c>
      <c r="F19" s="33"/>
      <c r="G19" s="14"/>
      <c r="I19" s="43"/>
      <c r="J19" s="44" t="s">
        <v>11</v>
      </c>
      <c r="K19" s="45" t="s">
        <v>5</v>
      </c>
      <c r="L19" s="45" t="s">
        <v>6</v>
      </c>
      <c r="M19" s="45" t="s">
        <v>7</v>
      </c>
      <c r="N19" s="46" t="s">
        <v>9</v>
      </c>
      <c r="O19" s="47" t="s">
        <v>10</v>
      </c>
      <c r="P19" s="45" t="s">
        <v>12</v>
      </c>
      <c r="Q19" s="46" t="s">
        <v>8</v>
      </c>
    </row>
    <row r="20" spans="1:17" x14ac:dyDescent="0.25">
      <c r="A20" s="32">
        <v>0.54166666666666663</v>
      </c>
      <c r="B20" s="7" t="str">
        <f>B13</f>
        <v>FSKBH</v>
      </c>
      <c r="C20" s="7" t="str">
        <f>B11</f>
        <v>BSG Land Salzburg</v>
      </c>
      <c r="D20" s="8"/>
      <c r="E20" s="8" t="s">
        <v>1</v>
      </c>
      <c r="F20" s="33"/>
      <c r="G20" s="14"/>
      <c r="I20" s="15" t="str">
        <f t="array" ref="I20">INDEX($W$9:$W$12,MATCH(LARGE($AF$9:$AF$12-ROW($AF$9:$AF$12)/COUNT($AF$9:$AF$12),ROW(I20)-ROW(I$20)+1),$AF$9:$AF$12-ROW($AF$9:$AF$12)/COUNT($AF$9:$AF$12),0))</f>
        <v>AS Orange Cesson 1</v>
      </c>
      <c r="J20" s="3">
        <f>VLOOKUP($I20,$W$9:$AE$12,2,0)</f>
        <v>0</v>
      </c>
      <c r="K20" s="4">
        <f>VLOOKUP($I20,$W$9:$AE$12,3,0)</f>
        <v>0</v>
      </c>
      <c r="L20" s="4">
        <f>VLOOKUP($I20,$W$9:$AE$12,4,0)</f>
        <v>0</v>
      </c>
      <c r="M20" s="4">
        <f>VLOOKUP($I20,$W$9:$AE$12,5,0)</f>
        <v>0</v>
      </c>
      <c r="N20" s="5">
        <f>VLOOKUP($I20,$W$9:$AE$12,6,0)</f>
        <v>0</v>
      </c>
      <c r="O20" s="6">
        <f>VLOOKUP($I20,$W$9:$AE$12,7,0)</f>
        <v>0</v>
      </c>
      <c r="P20" s="4">
        <f>VLOOKUP($I20,$W$9:$AE$12,8,0)</f>
        <v>0</v>
      </c>
      <c r="Q20" s="5">
        <f>VLOOKUP($I20,$W$9:$AE$12,9,0)</f>
        <v>0</v>
      </c>
    </row>
    <row r="21" spans="1:17" x14ac:dyDescent="0.25">
      <c r="A21" s="32">
        <v>0.58333333333333337</v>
      </c>
      <c r="B21" s="7" t="str">
        <f>B12</f>
        <v>BSG LVM Versicherung</v>
      </c>
      <c r="C21" s="7" t="str">
        <f>B10</f>
        <v>AS Orange Cesson 1</v>
      </c>
      <c r="D21" s="8"/>
      <c r="E21" s="8" t="s">
        <v>1</v>
      </c>
      <c r="F21" s="33"/>
      <c r="G21" s="14"/>
      <c r="I21" t="str">
        <f t="array" ref="I21">INDEX($W$9:$W$12,MATCH(LARGE($AF$9:$AF$12-ROW($AF$9:$AF$12)/COUNT($AF$9:$AF$12),ROW(I21)-ROW(I$20)+1),$AF$9:$AF$12-ROW($AF$9:$AF$12)/COUNT($AF$9:$AF$12),0))</f>
        <v>BSG Land Salzburg</v>
      </c>
      <c r="J21" s="3">
        <f>VLOOKUP($I21,$W$9:$AE$12,2,0)</f>
        <v>0</v>
      </c>
      <c r="K21" s="4">
        <f>VLOOKUP($I21,$W$9:$AE$12,3,0)</f>
        <v>0</v>
      </c>
      <c r="L21" s="4">
        <f>VLOOKUP($I21,$W$9:$AE$12,4,0)</f>
        <v>0</v>
      </c>
      <c r="M21" s="4">
        <f>VLOOKUP($I21,$W$9:$AE$12,5,0)</f>
        <v>0</v>
      </c>
      <c r="N21" s="5">
        <f>VLOOKUP($I21,$W$9:$AE$12,6,0)</f>
        <v>0</v>
      </c>
      <c r="O21" s="6">
        <f>VLOOKUP($I21,$W$9:$AE$12,7,0)</f>
        <v>0</v>
      </c>
      <c r="P21" s="4">
        <f>VLOOKUP($I21,$W$9:$AE$12,8,0)</f>
        <v>0</v>
      </c>
      <c r="Q21" s="5">
        <f>VLOOKUP($I21,$W$9:$AE$12,9,0)</f>
        <v>0</v>
      </c>
    </row>
    <row r="22" spans="1:17" x14ac:dyDescent="0.25">
      <c r="A22" s="32">
        <v>0.66666666666666663</v>
      </c>
      <c r="B22" s="7" t="str">
        <f>B11</f>
        <v>BSG Land Salzburg</v>
      </c>
      <c r="C22" s="7" t="str">
        <f>B10</f>
        <v>AS Orange Cesson 1</v>
      </c>
      <c r="D22" s="8"/>
      <c r="E22" s="8" t="s">
        <v>1</v>
      </c>
      <c r="F22" s="33"/>
      <c r="G22" s="14"/>
      <c r="I22" t="str">
        <f t="array" ref="I22">INDEX($W$9:$W$12,MATCH(LARGE($AF$9:$AF$12-ROW($AF$9:$AF$12)/COUNT($AF$9:$AF$12),ROW(I22)-ROW(I$20)+1),$AF$9:$AF$12-ROW($AF$9:$AF$12)/COUNT($AF$9:$AF$12),0))</f>
        <v>BSG LVM Versicherung</v>
      </c>
      <c r="J22" s="3">
        <f>VLOOKUP($I22,$W$9:$AE$12,2,0)</f>
        <v>0</v>
      </c>
      <c r="K22" s="4">
        <f>VLOOKUP($I22,$W$9:$AE$12,3,0)</f>
        <v>0</v>
      </c>
      <c r="L22" s="4">
        <f>VLOOKUP($I22,$W$9:$AE$12,4,0)</f>
        <v>0</v>
      </c>
      <c r="M22" s="4">
        <f>VLOOKUP($I22,$W$9:$AE$12,5,0)</f>
        <v>0</v>
      </c>
      <c r="N22" s="5">
        <f>VLOOKUP($I22,$W$9:$AE$12,6,0)</f>
        <v>0</v>
      </c>
      <c r="O22" s="6">
        <f>VLOOKUP($I22,$W$9:$AE$12,7,0)</f>
        <v>0</v>
      </c>
      <c r="P22" s="4">
        <f>VLOOKUP($I22,$W$9:$AE$12,8,0)</f>
        <v>0</v>
      </c>
      <c r="Q22" s="5">
        <f>VLOOKUP($I22,$W$9:$AE$12,9,0)</f>
        <v>0</v>
      </c>
    </row>
    <row r="23" spans="1:17" ht="15.75" thickBot="1" x14ac:dyDescent="0.3">
      <c r="A23" s="34">
        <v>0.70833333333333337</v>
      </c>
      <c r="B23" s="35" t="str">
        <f>B13</f>
        <v>FSKBH</v>
      </c>
      <c r="C23" s="35" t="str">
        <f>B12</f>
        <v>BSG LVM Versicherung</v>
      </c>
      <c r="D23" s="36"/>
      <c r="E23" s="36" t="s">
        <v>1</v>
      </c>
      <c r="F23" s="37"/>
      <c r="G23" s="14"/>
      <c r="I23" t="str">
        <f t="array" ref="I23">INDEX($W$9:$W$12,MATCH(LARGE($AF$9:$AF$12-ROW($AF$9:$AF$12)/COUNT($AF$9:$AF$12),ROW(I23)-ROW(I$20)+1),$AF$9:$AF$12-ROW($AF$9:$AF$12)/COUNT($AF$9:$AF$12),0))</f>
        <v>FSKBH</v>
      </c>
      <c r="J23" s="3">
        <f>VLOOKUP($I23,$W$9:$AE$12,2,0)</f>
        <v>0</v>
      </c>
      <c r="K23" s="4">
        <f>VLOOKUP($I23,$W$9:$AE$12,3,0)</f>
        <v>0</v>
      </c>
      <c r="L23" s="4">
        <f>VLOOKUP($I23,$W$9:$AE$12,4,0)</f>
        <v>0</v>
      </c>
      <c r="M23" s="4">
        <f>VLOOKUP($I23,$W$9:$AE$12,5,0)</f>
        <v>0</v>
      </c>
      <c r="N23" s="5">
        <f>VLOOKUP($I23,$W$9:$AE$12,6,0)</f>
        <v>0</v>
      </c>
      <c r="O23" s="6">
        <f>VLOOKUP($I23,$W$9:$AE$12,7,0)</f>
        <v>0</v>
      </c>
      <c r="P23" s="4">
        <f>VLOOKUP($I23,$W$9:$AE$12,8,0)</f>
        <v>0</v>
      </c>
      <c r="Q23" s="5">
        <f>VLOOKUP($I23,$W$9:$AE$12,9,0)</f>
        <v>0</v>
      </c>
    </row>
    <row r="25" spans="1:17" x14ac:dyDescent="0.25">
      <c r="B25" s="29"/>
      <c r="C25" s="30"/>
      <c r="D25" s="30"/>
      <c r="E25" s="30"/>
      <c r="F25" s="30"/>
    </row>
    <row r="26" spans="1:17" x14ac:dyDescent="0.25">
      <c r="B26" s="30"/>
      <c r="C26" s="30"/>
      <c r="D26" s="14"/>
      <c r="E26" s="14"/>
      <c r="F26" s="14"/>
      <c r="I26" s="4" t="s">
        <v>11</v>
      </c>
      <c r="J26" s="1" t="s">
        <v>22</v>
      </c>
      <c r="K26" s="1"/>
      <c r="L26" s="1"/>
      <c r="M26" s="1"/>
    </row>
    <row r="27" spans="1:17" x14ac:dyDescent="0.25">
      <c r="B27" s="30"/>
      <c r="C27" s="30"/>
      <c r="D27" s="14"/>
      <c r="E27" s="14"/>
      <c r="F27" s="14"/>
      <c r="I27" s="4" t="s">
        <v>5</v>
      </c>
      <c r="J27" s="1" t="s">
        <v>23</v>
      </c>
      <c r="K27" s="1"/>
      <c r="L27" s="1"/>
      <c r="M27" s="1"/>
    </row>
    <row r="28" spans="1:17" x14ac:dyDescent="0.25">
      <c r="B28" s="30"/>
      <c r="C28" s="30"/>
      <c r="D28" s="14"/>
      <c r="E28" s="14"/>
      <c r="F28" s="14"/>
      <c r="I28" s="4" t="s">
        <v>6</v>
      </c>
      <c r="J28" s="1" t="s">
        <v>24</v>
      </c>
      <c r="K28" s="1"/>
      <c r="L28" s="1"/>
      <c r="M28" s="1"/>
    </row>
    <row r="29" spans="1:17" x14ac:dyDescent="0.25">
      <c r="B29" s="30"/>
      <c r="C29" s="30"/>
      <c r="D29" s="14"/>
      <c r="E29" s="14"/>
      <c r="F29" s="14"/>
      <c r="I29" s="4" t="s">
        <v>7</v>
      </c>
      <c r="J29" s="1" t="s">
        <v>25</v>
      </c>
      <c r="K29" s="1"/>
      <c r="L29" s="1"/>
      <c r="M29" s="1"/>
    </row>
    <row r="30" spans="1:17" x14ac:dyDescent="0.25">
      <c r="B30" s="30"/>
      <c r="C30" s="30"/>
      <c r="D30" s="14"/>
      <c r="E30" s="14"/>
      <c r="F30" s="14"/>
      <c r="I30" s="4" t="s">
        <v>9</v>
      </c>
      <c r="J30" s="1" t="s">
        <v>27</v>
      </c>
      <c r="K30" s="1"/>
      <c r="L30" s="1"/>
      <c r="M30" s="1"/>
    </row>
    <row r="31" spans="1:17" x14ac:dyDescent="0.25">
      <c r="B31" s="30"/>
      <c r="C31" s="30"/>
      <c r="D31" s="14"/>
      <c r="E31" s="14"/>
      <c r="F31" s="14"/>
      <c r="I31" s="4" t="s">
        <v>10</v>
      </c>
      <c r="J31" s="1" t="s">
        <v>28</v>
      </c>
      <c r="K31" s="1"/>
      <c r="L31" s="1"/>
      <c r="M31" s="1"/>
    </row>
    <row r="32" spans="1:17" x14ac:dyDescent="0.25">
      <c r="B32" s="30"/>
      <c r="C32" s="30"/>
      <c r="D32" s="30"/>
      <c r="E32" s="30"/>
      <c r="F32" s="30"/>
      <c r="I32" s="4" t="s">
        <v>12</v>
      </c>
      <c r="J32" s="1" t="s">
        <v>26</v>
      </c>
      <c r="K32" s="1"/>
      <c r="L32" s="1"/>
      <c r="M32" s="1"/>
    </row>
    <row r="33" spans="2:13" x14ac:dyDescent="0.25">
      <c r="B33" s="29"/>
      <c r="C33" s="30"/>
      <c r="D33" s="30"/>
      <c r="E33" s="30"/>
      <c r="F33" s="30"/>
      <c r="I33" s="4" t="s">
        <v>8</v>
      </c>
      <c r="J33" s="1" t="s">
        <v>13</v>
      </c>
      <c r="K33" s="1"/>
      <c r="L33" s="1"/>
      <c r="M33" s="1"/>
    </row>
    <row r="34" spans="2:13" x14ac:dyDescent="0.25">
      <c r="B34" s="30"/>
      <c r="C34" s="30"/>
      <c r="D34" s="14"/>
      <c r="E34" s="14"/>
      <c r="F34" s="14"/>
    </row>
    <row r="35" spans="2:13" x14ac:dyDescent="0.25">
      <c r="B35" s="30"/>
      <c r="C35" s="30"/>
      <c r="D35" s="14"/>
      <c r="E35" s="14"/>
      <c r="F35" s="14"/>
    </row>
    <row r="36" spans="2:13" x14ac:dyDescent="0.25">
      <c r="B36" s="30"/>
      <c r="C36" s="30"/>
      <c r="D36" s="14"/>
      <c r="E36" s="14"/>
      <c r="F36" s="14"/>
    </row>
    <row r="37" spans="2:13" x14ac:dyDescent="0.25">
      <c r="B37" s="30"/>
      <c r="C37" s="30"/>
      <c r="D37" s="14"/>
      <c r="E37" s="14"/>
      <c r="F37" s="14"/>
    </row>
    <row r="38" spans="2:13" x14ac:dyDescent="0.25">
      <c r="B38" s="30"/>
      <c r="C38" s="30"/>
      <c r="D38" s="14"/>
      <c r="E38" s="14"/>
      <c r="F38" s="14"/>
    </row>
    <row r="39" spans="2:13" x14ac:dyDescent="0.25">
      <c r="B39" s="30"/>
      <c r="C39" s="30"/>
      <c r="D39" s="14"/>
      <c r="E39" s="14"/>
      <c r="F39" s="14"/>
    </row>
    <row r="40" spans="2:13" x14ac:dyDescent="0.25">
      <c r="B40" s="30"/>
      <c r="C40" s="30"/>
      <c r="D40" s="30"/>
      <c r="E40" s="30"/>
      <c r="F40" s="30"/>
    </row>
    <row r="41" spans="2:13" x14ac:dyDescent="0.25">
      <c r="B41" s="29"/>
      <c r="C41" s="30"/>
      <c r="D41" s="30"/>
      <c r="E41" s="30"/>
      <c r="F41" s="30"/>
    </row>
    <row r="42" spans="2:13" x14ac:dyDescent="0.25">
      <c r="B42" s="30"/>
      <c r="C42" s="30"/>
      <c r="D42" s="14"/>
      <c r="E42" s="14"/>
      <c r="F42" s="14"/>
    </row>
    <row r="43" spans="2:13" x14ac:dyDescent="0.25">
      <c r="B43" s="30"/>
      <c r="C43" s="30"/>
      <c r="D43" s="14"/>
      <c r="E43" s="14"/>
      <c r="F43" s="14"/>
    </row>
    <row r="44" spans="2:13" x14ac:dyDescent="0.25">
      <c r="B44" s="30"/>
      <c r="C44" s="30"/>
      <c r="D44" s="14"/>
      <c r="E44" s="14"/>
      <c r="F44" s="14"/>
    </row>
    <row r="45" spans="2:13" x14ac:dyDescent="0.25">
      <c r="B45" s="30"/>
      <c r="C45" s="30"/>
      <c r="D45" s="14"/>
      <c r="E45" s="14"/>
      <c r="F45" s="14"/>
    </row>
    <row r="46" spans="2:13" x14ac:dyDescent="0.25">
      <c r="B46" s="30"/>
      <c r="C46" s="30"/>
      <c r="D46" s="14"/>
      <c r="E46" s="14"/>
      <c r="F46" s="14"/>
    </row>
    <row r="47" spans="2:13" x14ac:dyDescent="0.25">
      <c r="B47" s="30"/>
      <c r="C47" s="30"/>
      <c r="D47" s="14"/>
      <c r="E47" s="14"/>
      <c r="F47" s="14"/>
    </row>
  </sheetData>
  <mergeCells count="8">
    <mergeCell ref="J32:M32"/>
    <mergeCell ref="J33:M33"/>
    <mergeCell ref="J26:M26"/>
    <mergeCell ref="J27:M27"/>
    <mergeCell ref="J28:M28"/>
    <mergeCell ref="J29:M29"/>
    <mergeCell ref="J30:M30"/>
    <mergeCell ref="J31:M3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F45"/>
  <sheetViews>
    <sheetView showGridLines="0" workbookViewId="0"/>
  </sheetViews>
  <sheetFormatPr defaultRowHeight="15" x14ac:dyDescent="0.25"/>
  <cols>
    <col min="2" max="3" width="51.85546875" bestFit="1" customWidth="1"/>
    <col min="4" max="4" width="5.7109375" bestFit="1" customWidth="1"/>
    <col min="5" max="5" width="1.5703125" bestFit="1" customWidth="1"/>
    <col min="6" max="6" width="5.7109375" bestFit="1" customWidth="1"/>
    <col min="7" max="7" width="8.28515625" customWidth="1"/>
    <col min="8" max="8" width="8.28515625" style="4" customWidth="1"/>
    <col min="9" max="9" width="51.85546875" style="4" bestFit="1" customWidth="1"/>
    <col min="10" max="10" width="5" style="4" customWidth="1"/>
    <col min="11" max="17" width="5" customWidth="1"/>
    <col min="21" max="21" width="11.42578125" customWidth="1"/>
    <col min="23" max="23" width="6.140625" hidden="1" customWidth="1"/>
    <col min="24" max="24" width="3.42578125" hidden="1" customWidth="1"/>
    <col min="25" max="25" width="2.85546875" hidden="1" customWidth="1"/>
    <col min="26" max="26" width="2.28515625" hidden="1" customWidth="1"/>
    <col min="27" max="27" width="2" hidden="1" customWidth="1"/>
    <col min="28" max="28" width="3.28515625" hidden="1" customWidth="1"/>
    <col min="29" max="30" width="3.5703125" hidden="1" customWidth="1"/>
    <col min="31" max="31" width="4.140625" hidden="1" customWidth="1"/>
    <col min="32" max="32" width="11.42578125" hidden="1" customWidth="1"/>
  </cols>
  <sheetData>
    <row r="5" spans="1:32" ht="28.5" x14ac:dyDescent="0.45">
      <c r="B5" s="24" t="s">
        <v>30</v>
      </c>
      <c r="C5" s="18"/>
    </row>
    <row r="6" spans="1:32" x14ac:dyDescent="0.25">
      <c r="B6" s="22"/>
      <c r="C6" s="18"/>
      <c r="X6" s="9" t="s">
        <v>11</v>
      </c>
      <c r="Y6" s="10" t="s">
        <v>5</v>
      </c>
      <c r="Z6" s="10" t="s">
        <v>6</v>
      </c>
      <c r="AA6" s="10" t="s">
        <v>7</v>
      </c>
      <c r="AB6" s="11" t="s">
        <v>9</v>
      </c>
      <c r="AC6" s="12" t="s">
        <v>10</v>
      </c>
      <c r="AD6" s="10" t="s">
        <v>12</v>
      </c>
      <c r="AE6" s="11" t="s">
        <v>8</v>
      </c>
      <c r="AF6" s="26" t="s">
        <v>16</v>
      </c>
    </row>
    <row r="7" spans="1:32" x14ac:dyDescent="0.25">
      <c r="B7" s="17" t="s">
        <v>0</v>
      </c>
      <c r="C7" s="28"/>
      <c r="W7" s="13" t="str">
        <f>B8</f>
        <v>AS Orange Cesson 2</v>
      </c>
      <c r="X7" s="3">
        <f t="array" ref="X7">SUM(($B$16:$B$45=W7)*(ISNUMBER($D$16:$D$45)),($C$16:$C$45=W7)*(ISNUMBER($F$16:$F$45)))</f>
        <v>0</v>
      </c>
      <c r="Y7" s="4">
        <f t="array" ref="Y7">SUM((home=W7)*(homescore&gt;visitorscore),(visitor=W7)*(visitorscore&gt;homescore))</f>
        <v>0</v>
      </c>
      <c r="Z7" s="4">
        <f t="array" ref="Z7">SUM((home=W7)*(homescore=visitorscore)*ISNUMBER(visitorscore),(visitor=W7)*(visitorscore=homescore)*ISNUMBER(homescore))</f>
        <v>0</v>
      </c>
      <c r="AA7" s="4">
        <f t="array" ref="AA7">SUM((home=W7)*(homescore&lt;visitorscore),(visitor=W7)*(visitorscore&lt;homescore))</f>
        <v>0</v>
      </c>
      <c r="AB7" s="5">
        <f>SUMIF(home,W7,homescore)+SUMIF(visitor,W7,visitorscore)</f>
        <v>0</v>
      </c>
      <c r="AC7" s="6">
        <f>SUMIF(home,W7,visitorscore)+SUMIF(visitor,W7,homescore)</f>
        <v>0</v>
      </c>
      <c r="AD7" s="14">
        <f>AB7-AC7</f>
        <v>0</v>
      </c>
      <c r="AE7" s="5">
        <f>Y7*Options!$B$2+Z7*Options!$B$3+AA7*Options!$B$4+VLOOKUP(W7,$B$8:$C$11,2,0)</f>
        <v>0</v>
      </c>
      <c r="AF7">
        <f>AB7+AD7*10000+AE7*100000000</f>
        <v>0</v>
      </c>
    </row>
    <row r="8" spans="1:32" x14ac:dyDescent="0.25">
      <c r="B8" s="73" t="s">
        <v>73</v>
      </c>
      <c r="C8" s="18"/>
      <c r="W8" s="2" t="str">
        <f>B9</f>
        <v>BSG Stahl Vital - Dillinger</v>
      </c>
      <c r="X8" s="3">
        <f t="array" ref="X8">SUM(($B$16:$B$45=W8)*(ISNUMBER($D$16:$D$45)),($C$16:$C$45=W8)*(ISNUMBER($F$16:$F$45)))</f>
        <v>0</v>
      </c>
      <c r="Y8" s="4">
        <f t="array" ref="Y8">SUM((home=W8)*(homescore&gt;visitorscore),(visitor=W8)*(visitorscore&gt;homescore))</f>
        <v>0</v>
      </c>
      <c r="Z8" s="4">
        <f t="array" ref="Z8">SUM((home=W8)*(homescore=visitorscore)*ISNUMBER(visitorscore),(visitor=W8)*(visitorscore=homescore)*ISNUMBER(homescore))</f>
        <v>0</v>
      </c>
      <c r="AA8" s="4">
        <f t="array" ref="AA8">SUM((home=W8)*(homescore&lt;visitorscore),(visitor=W8)*(visitorscore&lt;homescore))</f>
        <v>0</v>
      </c>
      <c r="AB8" s="5">
        <f>SUMIF(home,W8,homescore)+SUMIF(visitor,W8,visitorscore)</f>
        <v>0</v>
      </c>
      <c r="AC8" s="6">
        <f>SUMIF(home,W8,visitorscore)+SUMIF(visitor,W8,homescore)</f>
        <v>0</v>
      </c>
      <c r="AD8" s="14">
        <f t="shared" ref="AD8:AD10" si="0">AB8-AC8</f>
        <v>0</v>
      </c>
      <c r="AE8" s="5">
        <f>Y8*Options!$B$2+Z8*Options!$B$3+AA8*Options!$B$4+VLOOKUP(W8,$B$8:$C$11,2,0)</f>
        <v>0</v>
      </c>
      <c r="AF8">
        <f t="shared" ref="AF8:AF10" si="1">AB8+AD8*10000+AE8*100000000</f>
        <v>0</v>
      </c>
    </row>
    <row r="9" spans="1:32" x14ac:dyDescent="0.25">
      <c r="B9" s="73" t="s">
        <v>77</v>
      </c>
      <c r="C9" s="18"/>
      <c r="W9" s="2" t="str">
        <f>B10</f>
        <v>Magistrat Salzburg, YOUNION - Die Daseinsgewerkschaft</v>
      </c>
      <c r="X9" s="3">
        <f t="array" ref="X9">SUM(($B$16:$B$45=W9)*(ISNUMBER($D$16:$D$45)),($C$16:$C$45=W9)*(ISNUMBER($F$16:$F$45)))</f>
        <v>0</v>
      </c>
      <c r="Y9" s="4">
        <f t="array" ref="Y9">SUM((home=W9)*(homescore&gt;visitorscore),(visitor=W9)*(visitorscore&gt;homescore))</f>
        <v>0</v>
      </c>
      <c r="Z9" s="4">
        <f t="array" ref="Z9">SUM((home=W9)*(homescore=visitorscore)*ISNUMBER(visitorscore),(visitor=W9)*(visitorscore=homescore)*ISNUMBER(homescore))</f>
        <v>0</v>
      </c>
      <c r="AA9" s="4">
        <f t="array" ref="AA9">SUM((home=W9)*(homescore&lt;visitorscore),(visitor=W9)*(visitorscore&lt;homescore))</f>
        <v>0</v>
      </c>
      <c r="AB9" s="5">
        <f>SUMIF(home,W9,homescore)+SUMIF(visitor,W9,visitorscore)</f>
        <v>0</v>
      </c>
      <c r="AC9" s="6">
        <f>SUMIF(home,W9,visitorscore)+SUMIF(visitor,W9,homescore)</f>
        <v>0</v>
      </c>
      <c r="AD9" s="14">
        <f t="shared" si="0"/>
        <v>0</v>
      </c>
      <c r="AE9" s="5">
        <f>Y9*Options!$B$2+Z9*Options!$B$3+AA9*Options!$B$4+VLOOKUP(W9,$B$8:$C$11,2,0)</f>
        <v>0</v>
      </c>
      <c r="AF9">
        <f t="shared" si="1"/>
        <v>0</v>
      </c>
    </row>
    <row r="10" spans="1:32" x14ac:dyDescent="0.25">
      <c r="B10" s="73" t="s">
        <v>79</v>
      </c>
      <c r="C10" s="18"/>
      <c r="W10" s="2" t="str">
        <f>B11</f>
        <v>Wiener Netze</v>
      </c>
      <c r="X10" s="3">
        <f t="array" ref="X10">SUM(($B$16:$B$45=W10)*(ISNUMBER($D$16:$D$45)),($C$16:$C$45=W10)*(ISNUMBER($F$16:$F$45)))</f>
        <v>0</v>
      </c>
      <c r="Y10" s="4">
        <f t="array" ref="Y10">SUM((home=W10)*(homescore&gt;visitorscore),(visitor=W10)*(visitorscore&gt;homescore))</f>
        <v>0</v>
      </c>
      <c r="Z10" s="4">
        <f t="array" ref="Z10">SUM((home=W10)*(homescore=visitorscore)*ISNUMBER(visitorscore),(visitor=W10)*(visitorscore=homescore)*ISNUMBER(homescore))</f>
        <v>0</v>
      </c>
      <c r="AA10" s="4">
        <f t="array" ref="AA10">SUM((home=W10)*(homescore&lt;visitorscore),(visitor=W10)*(visitorscore&lt;homescore))</f>
        <v>0</v>
      </c>
      <c r="AB10" s="5">
        <f>SUMIF(home,W10,homescore)+SUMIF(visitor,W10,visitorscore)</f>
        <v>0</v>
      </c>
      <c r="AC10" s="6">
        <f>SUMIF(home,W10,visitorscore)+SUMIF(visitor,W10,homescore)</f>
        <v>0</v>
      </c>
      <c r="AD10" s="14">
        <f t="shared" si="0"/>
        <v>0</v>
      </c>
      <c r="AE10" s="5">
        <f>Y10*Options!$B$2+Z10*Options!$B$3+AA10*Options!$B$4+VLOOKUP(W10,$B$8:$C$11,2,0)</f>
        <v>0</v>
      </c>
      <c r="AF10">
        <f t="shared" si="1"/>
        <v>0</v>
      </c>
    </row>
    <row r="11" spans="1:32" x14ac:dyDescent="0.25">
      <c r="B11" s="73" t="s">
        <v>81</v>
      </c>
      <c r="C11" s="18"/>
    </row>
    <row r="12" spans="1:32" x14ac:dyDescent="0.25">
      <c r="B12" s="23"/>
      <c r="C12" s="18"/>
    </row>
    <row r="14" spans="1:32" ht="15.75" thickBot="1" x14ac:dyDescent="0.3"/>
    <row r="15" spans="1:32" ht="15.75" thickBot="1" x14ac:dyDescent="0.3">
      <c r="A15" s="40" t="s">
        <v>17</v>
      </c>
      <c r="B15" s="41" t="s">
        <v>19</v>
      </c>
      <c r="C15" s="41" t="s">
        <v>18</v>
      </c>
      <c r="D15" s="41" t="s">
        <v>20</v>
      </c>
      <c r="E15" s="41"/>
      <c r="F15" s="42" t="s">
        <v>20</v>
      </c>
      <c r="I15" s="16" t="s">
        <v>21</v>
      </c>
    </row>
    <row r="16" spans="1:32" x14ac:dyDescent="0.25">
      <c r="A16" s="38">
        <v>0.41666666666666669</v>
      </c>
      <c r="B16" s="31" t="str">
        <f>B8</f>
        <v>AS Orange Cesson 2</v>
      </c>
      <c r="C16" s="31" t="str">
        <f>B11</f>
        <v>Wiener Netze</v>
      </c>
      <c r="D16" s="9"/>
      <c r="E16" s="9" t="s">
        <v>1</v>
      </c>
      <c r="F16" s="39"/>
      <c r="G16" s="14"/>
    </row>
    <row r="17" spans="1:17" x14ac:dyDescent="0.25">
      <c r="A17" s="32">
        <v>0.45833333333333331</v>
      </c>
      <c r="B17" s="7" t="str">
        <f>B9</f>
        <v>BSG Stahl Vital - Dillinger</v>
      </c>
      <c r="C17" s="7" t="str">
        <f>B10</f>
        <v>Magistrat Salzburg, YOUNION - Die Daseinsgewerkschaft</v>
      </c>
      <c r="D17" s="8"/>
      <c r="E17" s="8" t="s">
        <v>1</v>
      </c>
      <c r="F17" s="33"/>
      <c r="G17" s="14"/>
      <c r="I17" s="43"/>
      <c r="J17" s="44" t="s">
        <v>11</v>
      </c>
      <c r="K17" s="45" t="s">
        <v>5</v>
      </c>
      <c r="L17" s="45" t="s">
        <v>6</v>
      </c>
      <c r="M17" s="45" t="s">
        <v>7</v>
      </c>
      <c r="N17" s="46" t="s">
        <v>9</v>
      </c>
      <c r="O17" s="47" t="s">
        <v>10</v>
      </c>
      <c r="P17" s="45" t="s">
        <v>12</v>
      </c>
      <c r="Q17" s="46" t="s">
        <v>8</v>
      </c>
    </row>
    <row r="18" spans="1:17" x14ac:dyDescent="0.25">
      <c r="A18" s="32">
        <v>0.54166666666666663</v>
      </c>
      <c r="B18" s="7" t="str">
        <f>B11</f>
        <v>Wiener Netze</v>
      </c>
      <c r="C18" s="7" t="str">
        <f>B9</f>
        <v>BSG Stahl Vital - Dillinger</v>
      </c>
      <c r="D18" s="8"/>
      <c r="E18" s="8" t="s">
        <v>1</v>
      </c>
      <c r="F18" s="33"/>
      <c r="G18" s="14"/>
      <c r="I18" s="15" t="str">
        <f t="array" ref="I18">INDEX($W$7:$W$10,MATCH(LARGE($AF$7:$AF$10-ROW($AF$7:$AF$10)/COUNT($AF$7:$AF$10),ROW(I18)-ROW(I$18)+1),$AF$7:$AF$10-ROW($AF$7:$AF$10)/COUNT($AF$7:$AF$10),0))</f>
        <v>AS Orange Cesson 2</v>
      </c>
      <c r="J18" s="3">
        <f>VLOOKUP($I18,$W$7:$AE$10,2,0)</f>
        <v>0</v>
      </c>
      <c r="K18" s="4">
        <f>VLOOKUP($I18,$W$7:$AE$10,3,0)</f>
        <v>0</v>
      </c>
      <c r="L18" s="4">
        <f>VLOOKUP($I18,$W$7:$AE$10,4,0)</f>
        <v>0</v>
      </c>
      <c r="M18" s="4">
        <f>VLOOKUP($I18,$W$7:$AE$10,5,0)</f>
        <v>0</v>
      </c>
      <c r="N18" s="5">
        <f>VLOOKUP($I18,$W$7:$AE$10,6,0)</f>
        <v>0</v>
      </c>
      <c r="O18" s="6">
        <f>VLOOKUP($I18,$W$7:$AE$10,7,0)</f>
        <v>0</v>
      </c>
      <c r="P18" s="4">
        <f>VLOOKUP($I18,$W$7:$AE$10,8,0)</f>
        <v>0</v>
      </c>
      <c r="Q18" s="5">
        <f>VLOOKUP($I18,$W$7:$AE$10,9,0)</f>
        <v>0</v>
      </c>
    </row>
    <row r="19" spans="1:17" x14ac:dyDescent="0.25">
      <c r="A19" s="32">
        <v>0.58333333333333337</v>
      </c>
      <c r="B19" s="7" t="str">
        <f>B10</f>
        <v>Magistrat Salzburg, YOUNION - Die Daseinsgewerkschaft</v>
      </c>
      <c r="C19" s="7" t="str">
        <f>B8</f>
        <v>AS Orange Cesson 2</v>
      </c>
      <c r="D19" s="8"/>
      <c r="E19" s="8" t="s">
        <v>1</v>
      </c>
      <c r="F19" s="33"/>
      <c r="G19" s="14"/>
      <c r="I19" t="str">
        <f t="array" ref="I19">INDEX($W$7:$W$10,MATCH(LARGE($AF$7:$AF$10-ROW($AF$7:$AF$10)/COUNT($AF$7:$AF$10),ROW(I19)-ROW(I$18)+1),$AF$7:$AF$10-ROW($AF$7:$AF$10)/COUNT($AF$7:$AF$10),0))</f>
        <v>BSG Stahl Vital - Dillinger</v>
      </c>
      <c r="J19" s="3">
        <f>VLOOKUP($I19,$W$7:$AE$10,2,0)</f>
        <v>0</v>
      </c>
      <c r="K19" s="4">
        <f>VLOOKUP($I19,$W$7:$AE$10,3,0)</f>
        <v>0</v>
      </c>
      <c r="L19" s="4">
        <f>VLOOKUP($I19,$W$7:$AE$10,4,0)</f>
        <v>0</v>
      </c>
      <c r="M19" s="4">
        <f>VLOOKUP($I19,$W$7:$AE$10,5,0)</f>
        <v>0</v>
      </c>
      <c r="N19" s="5">
        <f>VLOOKUP($I19,$W$7:$AE$10,6,0)</f>
        <v>0</v>
      </c>
      <c r="O19" s="6">
        <f>VLOOKUP($I19,$W$7:$AE$10,7,0)</f>
        <v>0</v>
      </c>
      <c r="P19" s="4">
        <f>VLOOKUP($I19,$W$7:$AE$10,8,0)</f>
        <v>0</v>
      </c>
      <c r="Q19" s="5">
        <f>VLOOKUP($I19,$W$7:$AE$10,9,0)</f>
        <v>0</v>
      </c>
    </row>
    <row r="20" spans="1:17" x14ac:dyDescent="0.25">
      <c r="A20" s="32">
        <v>0.66666666666666663</v>
      </c>
      <c r="B20" s="7" t="str">
        <f>B9</f>
        <v>BSG Stahl Vital - Dillinger</v>
      </c>
      <c r="C20" s="7" t="str">
        <f>B8</f>
        <v>AS Orange Cesson 2</v>
      </c>
      <c r="D20" s="8"/>
      <c r="E20" s="8" t="s">
        <v>1</v>
      </c>
      <c r="F20" s="33"/>
      <c r="G20" s="14"/>
      <c r="I20" t="str">
        <f t="array" ref="I20">INDEX($W$7:$W$10,MATCH(LARGE($AF$7:$AF$10-ROW($AF$7:$AF$10)/COUNT($AF$7:$AF$10),ROW(I20)-ROW(I$18)+1),$AF$7:$AF$10-ROW($AF$7:$AF$10)/COUNT($AF$7:$AF$10),0))</f>
        <v>Magistrat Salzburg, YOUNION - Die Daseinsgewerkschaft</v>
      </c>
      <c r="J20" s="3">
        <f>VLOOKUP($I20,$W$7:$AE$10,2,0)</f>
        <v>0</v>
      </c>
      <c r="K20" s="4">
        <f>VLOOKUP($I20,$W$7:$AE$10,3,0)</f>
        <v>0</v>
      </c>
      <c r="L20" s="4">
        <f>VLOOKUP($I20,$W$7:$AE$10,4,0)</f>
        <v>0</v>
      </c>
      <c r="M20" s="4">
        <f>VLOOKUP($I20,$W$7:$AE$10,5,0)</f>
        <v>0</v>
      </c>
      <c r="N20" s="5">
        <f>VLOOKUP($I20,$W$7:$AE$10,6,0)</f>
        <v>0</v>
      </c>
      <c r="O20" s="6">
        <f>VLOOKUP($I20,$W$7:$AE$10,7,0)</f>
        <v>0</v>
      </c>
      <c r="P20" s="4">
        <f>VLOOKUP($I20,$W$7:$AE$10,8,0)</f>
        <v>0</v>
      </c>
      <c r="Q20" s="5">
        <f>VLOOKUP($I20,$W$7:$AE$10,9,0)</f>
        <v>0</v>
      </c>
    </row>
    <row r="21" spans="1:17" ht="15.75" thickBot="1" x14ac:dyDescent="0.3">
      <c r="A21" s="34">
        <v>0.70833333333333337</v>
      </c>
      <c r="B21" s="35" t="str">
        <f>B11</f>
        <v>Wiener Netze</v>
      </c>
      <c r="C21" s="35" t="str">
        <f>B10</f>
        <v>Magistrat Salzburg, YOUNION - Die Daseinsgewerkschaft</v>
      </c>
      <c r="D21" s="36"/>
      <c r="E21" s="36" t="s">
        <v>1</v>
      </c>
      <c r="F21" s="37"/>
      <c r="G21" s="14"/>
      <c r="I21" t="str">
        <f t="array" ref="I21">INDEX($W$7:$W$10,MATCH(LARGE($AF$7:$AF$10-ROW($AF$7:$AF$10)/COUNT($AF$7:$AF$10),ROW(I21)-ROW(I$18)+1),$AF$7:$AF$10-ROW($AF$7:$AF$10)/COUNT($AF$7:$AF$10),0))</f>
        <v>Wiener Netze</v>
      </c>
      <c r="J21" s="3">
        <f>VLOOKUP($I21,$W$7:$AE$10,2,0)</f>
        <v>0</v>
      </c>
      <c r="K21" s="4">
        <f>VLOOKUP($I21,$W$7:$AE$10,3,0)</f>
        <v>0</v>
      </c>
      <c r="L21" s="4">
        <f>VLOOKUP($I21,$W$7:$AE$10,4,0)</f>
        <v>0</v>
      </c>
      <c r="M21" s="4">
        <f>VLOOKUP($I21,$W$7:$AE$10,5,0)</f>
        <v>0</v>
      </c>
      <c r="N21" s="5">
        <f>VLOOKUP($I21,$W$7:$AE$10,6,0)</f>
        <v>0</v>
      </c>
      <c r="O21" s="6">
        <f>VLOOKUP($I21,$W$7:$AE$10,7,0)</f>
        <v>0</v>
      </c>
      <c r="P21" s="4">
        <f>VLOOKUP($I21,$W$7:$AE$10,8,0)</f>
        <v>0</v>
      </c>
      <c r="Q21" s="5">
        <f>VLOOKUP($I21,$W$7:$AE$10,9,0)</f>
        <v>0</v>
      </c>
    </row>
    <row r="23" spans="1:17" x14ac:dyDescent="0.25">
      <c r="B23" s="29"/>
      <c r="C23" s="30"/>
      <c r="D23" s="30"/>
      <c r="E23" s="30"/>
      <c r="F23" s="30"/>
    </row>
    <row r="24" spans="1:17" x14ac:dyDescent="0.25">
      <c r="B24" s="30"/>
      <c r="C24" s="30"/>
      <c r="D24" s="14"/>
      <c r="E24" s="14"/>
      <c r="F24" s="14"/>
      <c r="I24" s="4" t="s">
        <v>11</v>
      </c>
      <c r="J24" s="1" t="s">
        <v>22</v>
      </c>
      <c r="K24" s="1"/>
      <c r="L24" s="1"/>
      <c r="M24" s="1"/>
    </row>
    <row r="25" spans="1:17" x14ac:dyDescent="0.25">
      <c r="B25" s="30"/>
      <c r="C25" s="30"/>
      <c r="D25" s="14"/>
      <c r="E25" s="14"/>
      <c r="F25" s="14"/>
      <c r="I25" s="4" t="s">
        <v>5</v>
      </c>
      <c r="J25" s="1" t="s">
        <v>23</v>
      </c>
      <c r="K25" s="1"/>
      <c r="L25" s="1"/>
      <c r="M25" s="1"/>
    </row>
    <row r="26" spans="1:17" x14ac:dyDescent="0.25">
      <c r="B26" s="30"/>
      <c r="C26" s="30"/>
      <c r="D26" s="14"/>
      <c r="E26" s="14"/>
      <c r="F26" s="14"/>
      <c r="I26" s="4" t="s">
        <v>6</v>
      </c>
      <c r="J26" s="1" t="s">
        <v>24</v>
      </c>
      <c r="K26" s="1"/>
      <c r="L26" s="1"/>
      <c r="M26" s="1"/>
    </row>
    <row r="27" spans="1:17" x14ac:dyDescent="0.25">
      <c r="B27" s="30"/>
      <c r="C27" s="30"/>
      <c r="D27" s="14"/>
      <c r="E27" s="14"/>
      <c r="F27" s="14"/>
      <c r="I27" s="4" t="s">
        <v>7</v>
      </c>
      <c r="J27" s="1" t="s">
        <v>25</v>
      </c>
      <c r="K27" s="1"/>
      <c r="L27" s="1"/>
      <c r="M27" s="1"/>
    </row>
    <row r="28" spans="1:17" x14ac:dyDescent="0.25">
      <c r="B28" s="30"/>
      <c r="C28" s="30"/>
      <c r="D28" s="14"/>
      <c r="E28" s="14"/>
      <c r="F28" s="14"/>
      <c r="I28" s="4" t="s">
        <v>9</v>
      </c>
      <c r="J28" s="1" t="s">
        <v>27</v>
      </c>
      <c r="K28" s="1"/>
      <c r="L28" s="1"/>
      <c r="M28" s="1"/>
    </row>
    <row r="29" spans="1:17" x14ac:dyDescent="0.25">
      <c r="B29" s="30"/>
      <c r="C29" s="30"/>
      <c r="D29" s="14"/>
      <c r="E29" s="14"/>
      <c r="F29" s="14"/>
      <c r="I29" s="4" t="s">
        <v>10</v>
      </c>
      <c r="J29" s="1" t="s">
        <v>28</v>
      </c>
      <c r="K29" s="1"/>
      <c r="L29" s="1"/>
      <c r="M29" s="1"/>
    </row>
    <row r="30" spans="1:17" x14ac:dyDescent="0.25">
      <c r="B30" s="30"/>
      <c r="C30" s="30"/>
      <c r="D30" s="30"/>
      <c r="E30" s="30"/>
      <c r="F30" s="30"/>
      <c r="I30" s="4" t="s">
        <v>12</v>
      </c>
      <c r="J30" s="1" t="s">
        <v>26</v>
      </c>
      <c r="K30" s="1"/>
      <c r="L30" s="1"/>
      <c r="M30" s="1"/>
    </row>
    <row r="31" spans="1:17" x14ac:dyDescent="0.25">
      <c r="B31" s="29"/>
      <c r="C31" s="30"/>
      <c r="D31" s="30"/>
      <c r="E31" s="30"/>
      <c r="F31" s="30"/>
      <c r="I31" s="4" t="s">
        <v>8</v>
      </c>
      <c r="J31" s="1" t="s">
        <v>13</v>
      </c>
      <c r="K31" s="1"/>
      <c r="L31" s="1"/>
      <c r="M31" s="1"/>
    </row>
    <row r="32" spans="1:17" x14ac:dyDescent="0.25">
      <c r="B32" s="30"/>
      <c r="C32" s="30"/>
      <c r="D32" s="14"/>
      <c r="E32" s="14"/>
      <c r="F32" s="14"/>
    </row>
    <row r="33" spans="2:6" x14ac:dyDescent="0.25">
      <c r="B33" s="30"/>
      <c r="C33" s="30"/>
      <c r="D33" s="14"/>
      <c r="E33" s="14"/>
      <c r="F33" s="14"/>
    </row>
    <row r="34" spans="2:6" x14ac:dyDescent="0.25">
      <c r="B34" s="30"/>
      <c r="C34" s="30"/>
      <c r="D34" s="14"/>
      <c r="E34" s="14"/>
      <c r="F34" s="14"/>
    </row>
    <row r="35" spans="2:6" x14ac:dyDescent="0.25">
      <c r="B35" s="30"/>
      <c r="C35" s="30"/>
      <c r="D35" s="14"/>
      <c r="E35" s="14"/>
      <c r="F35" s="14"/>
    </row>
    <row r="36" spans="2:6" x14ac:dyDescent="0.25">
      <c r="B36" s="30"/>
      <c r="C36" s="30"/>
      <c r="D36" s="14"/>
      <c r="E36" s="14"/>
      <c r="F36" s="14"/>
    </row>
    <row r="37" spans="2:6" x14ac:dyDescent="0.25">
      <c r="B37" s="30"/>
      <c r="C37" s="30"/>
      <c r="D37" s="14"/>
      <c r="E37" s="14"/>
      <c r="F37" s="14"/>
    </row>
    <row r="38" spans="2:6" x14ac:dyDescent="0.25">
      <c r="B38" s="30"/>
      <c r="C38" s="30"/>
      <c r="D38" s="30"/>
      <c r="E38" s="30"/>
      <c r="F38" s="30"/>
    </row>
    <row r="39" spans="2:6" x14ac:dyDescent="0.25">
      <c r="B39" s="29"/>
      <c r="C39" s="30"/>
      <c r="D39" s="30"/>
      <c r="E39" s="30"/>
      <c r="F39" s="30"/>
    </row>
    <row r="40" spans="2:6" x14ac:dyDescent="0.25">
      <c r="B40" s="30"/>
      <c r="C40" s="30"/>
      <c r="D40" s="14"/>
      <c r="E40" s="14"/>
      <c r="F40" s="14"/>
    </row>
    <row r="41" spans="2:6" x14ac:dyDescent="0.25">
      <c r="B41" s="30"/>
      <c r="C41" s="30"/>
      <c r="D41" s="14"/>
      <c r="E41" s="14"/>
      <c r="F41" s="14"/>
    </row>
    <row r="42" spans="2:6" x14ac:dyDescent="0.25">
      <c r="B42" s="30"/>
      <c r="C42" s="30"/>
      <c r="D42" s="14"/>
      <c r="E42" s="14"/>
      <c r="F42" s="14"/>
    </row>
    <row r="43" spans="2:6" x14ac:dyDescent="0.25">
      <c r="B43" s="30"/>
      <c r="C43" s="30"/>
      <c r="D43" s="14"/>
      <c r="E43" s="14"/>
      <c r="F43" s="14"/>
    </row>
    <row r="44" spans="2:6" x14ac:dyDescent="0.25">
      <c r="B44" s="30"/>
      <c r="C44" s="30"/>
      <c r="D44" s="14"/>
      <c r="E44" s="14"/>
      <c r="F44" s="14"/>
    </row>
    <row r="45" spans="2:6" x14ac:dyDescent="0.25">
      <c r="B45" s="30"/>
      <c r="C45" s="30"/>
      <c r="D45" s="14"/>
      <c r="E45" s="14"/>
      <c r="F45" s="14"/>
    </row>
  </sheetData>
  <mergeCells count="8">
    <mergeCell ref="J30:M30"/>
    <mergeCell ref="J31:M31"/>
    <mergeCell ref="J24:M24"/>
    <mergeCell ref="J25:M25"/>
    <mergeCell ref="J26:M26"/>
    <mergeCell ref="J27:M27"/>
    <mergeCell ref="J28:M28"/>
    <mergeCell ref="J29:M2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46"/>
  <sheetViews>
    <sheetView showGridLines="0" workbookViewId="0">
      <selection activeCell="A6" sqref="A6:XFD7"/>
    </sheetView>
  </sheetViews>
  <sheetFormatPr defaultRowHeight="15" x14ac:dyDescent="0.25"/>
  <cols>
    <col min="2" max="2" width="36.7109375" bestFit="1" customWidth="1"/>
    <col min="3" max="3" width="16.140625" customWidth="1"/>
    <col min="4" max="4" width="5.7109375" bestFit="1" customWidth="1"/>
    <col min="5" max="5" width="1.5703125" bestFit="1" customWidth="1"/>
    <col min="6" max="6" width="5.7109375" bestFit="1" customWidth="1"/>
    <col min="7" max="7" width="8.28515625" customWidth="1"/>
    <col min="8" max="8" width="8.28515625" style="4" customWidth="1"/>
    <col min="9" max="9" width="15.7109375" style="4" customWidth="1"/>
    <col min="10" max="10" width="5" style="4" customWidth="1"/>
    <col min="11" max="17" width="5" customWidth="1"/>
    <col min="21" max="21" width="11.42578125" customWidth="1"/>
    <col min="23" max="23" width="6.140625" hidden="1" customWidth="1"/>
    <col min="24" max="24" width="3.42578125" hidden="1" customWidth="1"/>
    <col min="25" max="25" width="2.85546875" hidden="1" customWidth="1"/>
    <col min="26" max="26" width="2.28515625" hidden="1" customWidth="1"/>
    <col min="27" max="27" width="2" hidden="1" customWidth="1"/>
    <col min="28" max="28" width="3.28515625" hidden="1" customWidth="1"/>
    <col min="29" max="30" width="3.5703125" hidden="1" customWidth="1"/>
    <col min="31" max="31" width="4.140625" hidden="1" customWidth="1"/>
    <col min="32" max="32" width="11.42578125" hidden="1" customWidth="1"/>
  </cols>
  <sheetData>
    <row r="6" spans="1:32" ht="28.5" x14ac:dyDescent="0.45">
      <c r="B6" s="24" t="s">
        <v>31</v>
      </c>
      <c r="C6" s="18"/>
    </row>
    <row r="7" spans="1:32" x14ac:dyDescent="0.25">
      <c r="B7" s="22"/>
      <c r="C7" s="18"/>
      <c r="X7" s="9" t="s">
        <v>11</v>
      </c>
      <c r="Y7" s="10" t="s">
        <v>5</v>
      </c>
      <c r="Z7" s="10" t="s">
        <v>6</v>
      </c>
      <c r="AA7" s="10" t="s">
        <v>7</v>
      </c>
      <c r="AB7" s="11" t="s">
        <v>9</v>
      </c>
      <c r="AC7" s="12" t="s">
        <v>10</v>
      </c>
      <c r="AD7" s="10" t="s">
        <v>12</v>
      </c>
      <c r="AE7" s="11" t="s">
        <v>8</v>
      </c>
      <c r="AF7" s="26" t="s">
        <v>16</v>
      </c>
    </row>
    <row r="8" spans="1:32" x14ac:dyDescent="0.25">
      <c r="B8" s="49" t="s">
        <v>0</v>
      </c>
      <c r="C8" s="28"/>
      <c r="W8" s="13" t="str">
        <f>B9</f>
        <v>Association Veolia Sport</v>
      </c>
      <c r="X8" s="3">
        <f t="array" ref="X8">SUM(($B$17:$B$46=W8)*(ISNUMBER($D$17:$D$46)),($C$17:$C$46=W8)*(ISNUMBER($F$17:$F$46)))</f>
        <v>0</v>
      </c>
      <c r="Y8" s="4">
        <f t="array" ref="Y8">SUM((home=W8)*(homescore&gt;visitorscore),(visitor=W8)*(visitorscore&gt;homescore))</f>
        <v>0</v>
      </c>
      <c r="Z8" s="4">
        <f t="array" ref="Z8">SUM((home=W8)*(homescore=visitorscore)*ISNUMBER(visitorscore),(visitor=W8)*(visitorscore=homescore)*ISNUMBER(homescore))</f>
        <v>0</v>
      </c>
      <c r="AA8" s="4">
        <f t="array" ref="AA8">SUM((home=W8)*(homescore&lt;visitorscore),(visitor=W8)*(visitorscore&lt;homescore))</f>
        <v>0</v>
      </c>
      <c r="AB8" s="5">
        <f>SUMIF(home,W8,homescore)+SUMIF(visitor,W8,visitorscore)</f>
        <v>0</v>
      </c>
      <c r="AC8" s="6">
        <f>SUMIF(home,W8,visitorscore)+SUMIF(visitor,W8,homescore)</f>
        <v>0</v>
      </c>
      <c r="AD8" s="14">
        <f>AB8-AC8</f>
        <v>0</v>
      </c>
      <c r="AE8" s="5">
        <f>Y8*Options!$B$2+Z8*Options!$B$3+AA8*Options!$B$4+VLOOKUP(W8,$B$9:$C$12,2,0)</f>
        <v>0</v>
      </c>
      <c r="AF8">
        <f>AB8+AD8*10000+AE8*100000000</f>
        <v>0</v>
      </c>
    </row>
    <row r="9" spans="1:32" x14ac:dyDescent="0.25">
      <c r="B9" s="73" t="s">
        <v>74</v>
      </c>
      <c r="C9" s="18"/>
      <c r="W9" s="2" t="str">
        <f>B10</f>
        <v>Energie Sportvereinigung Hamburg e.V.</v>
      </c>
      <c r="X9" s="3">
        <f t="array" ref="X9">SUM(($B$17:$B$46=W9)*(ISNUMBER($D$17:$D$46)),($C$17:$C$46=W9)*(ISNUMBER($F$17:$F$46)))</f>
        <v>0</v>
      </c>
      <c r="Y9" s="4">
        <f t="array" ref="Y9">SUM((home=W9)*(homescore&gt;visitorscore),(visitor=W9)*(visitorscore&gt;homescore))</f>
        <v>0</v>
      </c>
      <c r="Z9" s="4">
        <f t="array" ref="Z9">SUM((home=W9)*(homescore=visitorscore)*ISNUMBER(visitorscore),(visitor=W9)*(visitorscore=homescore)*ISNUMBER(homescore))</f>
        <v>0</v>
      </c>
      <c r="AA9" s="4">
        <f t="array" ref="AA9">SUM((home=W9)*(homescore&lt;visitorscore),(visitor=W9)*(visitorscore&lt;homescore))</f>
        <v>0</v>
      </c>
      <c r="AB9" s="5">
        <f>SUMIF(home,W9,homescore)+SUMIF(visitor,W9,visitorscore)</f>
        <v>0</v>
      </c>
      <c r="AC9" s="6">
        <f>SUMIF(home,W9,visitorscore)+SUMIF(visitor,W9,homescore)</f>
        <v>0</v>
      </c>
      <c r="AD9" s="14">
        <f t="shared" ref="AD9:AD11" si="0">AB9-AC9</f>
        <v>0</v>
      </c>
      <c r="AE9" s="5">
        <f>Y9*Options!$B$2+Z9*Options!$B$3+AA9*Options!$B$4+VLOOKUP(W9,$B$9:$C$12,2,0)</f>
        <v>0</v>
      </c>
      <c r="AF9">
        <f t="shared" ref="AF9:AF11" si="1">AB9+AD9*10000+AE9*100000000</f>
        <v>0</v>
      </c>
    </row>
    <row r="10" spans="1:32" x14ac:dyDescent="0.25">
      <c r="B10" s="73" t="s">
        <v>78</v>
      </c>
      <c r="C10" s="18"/>
      <c r="W10" s="2" t="str">
        <f>B11</f>
        <v>SV SIGNAL IDUNA</v>
      </c>
      <c r="X10" s="3">
        <f t="array" ref="X10">SUM(($B$17:$B$46=W10)*(ISNUMBER($D$17:$D$46)),($C$17:$C$46=W10)*(ISNUMBER($F$17:$F$46)))</f>
        <v>0</v>
      </c>
      <c r="Y10" s="4">
        <f t="array" ref="Y10">SUM((home=W10)*(homescore&gt;visitorscore),(visitor=W10)*(visitorscore&gt;homescore))</f>
        <v>0</v>
      </c>
      <c r="Z10" s="4">
        <f t="array" ref="Z10">SUM((home=W10)*(homescore=visitorscore)*ISNUMBER(visitorscore),(visitor=W10)*(visitorscore=homescore)*ISNUMBER(homescore))</f>
        <v>0</v>
      </c>
      <c r="AA10" s="4">
        <f t="array" ref="AA10">SUM((home=W10)*(homescore&lt;visitorscore),(visitor=W10)*(visitorscore&lt;homescore))</f>
        <v>0</v>
      </c>
      <c r="AB10" s="5">
        <f>SUMIF(home,W10,homescore)+SUMIF(visitor,W10,visitorscore)</f>
        <v>0</v>
      </c>
      <c r="AC10" s="6">
        <f>SUMIF(home,W10,visitorscore)+SUMIF(visitor,W10,homescore)</f>
        <v>0</v>
      </c>
      <c r="AD10" s="14">
        <f t="shared" si="0"/>
        <v>0</v>
      </c>
      <c r="AE10" s="5">
        <f>Y10*Options!$B$2+Z10*Options!$B$3+AA10*Options!$B$4+VLOOKUP(W10,$B$9:$C$12,2,0)</f>
        <v>0</v>
      </c>
      <c r="AF10">
        <f t="shared" si="1"/>
        <v>0</v>
      </c>
    </row>
    <row r="11" spans="1:32" x14ac:dyDescent="0.25">
      <c r="B11" s="73" t="s">
        <v>80</v>
      </c>
      <c r="C11" s="18"/>
      <c r="W11" s="2" t="str">
        <f>B12</f>
        <v>_</v>
      </c>
      <c r="X11" s="3">
        <f t="array" ref="X11">SUM(($B$17:$B$46=W11)*(ISNUMBER($D$17:$D$46)),($C$17:$C$46=W11)*(ISNUMBER($F$17:$F$46)))</f>
        <v>0</v>
      </c>
      <c r="Y11" s="4">
        <f t="array" ref="Y11">SUM((home=W11)*(homescore&gt;visitorscore),(visitor=W11)*(visitorscore&gt;homescore))</f>
        <v>0</v>
      </c>
      <c r="Z11" s="4">
        <f t="array" ref="Z11">SUM((home=W11)*(homescore=visitorscore)*ISNUMBER(visitorscore),(visitor=W11)*(visitorscore=homescore)*ISNUMBER(homescore))</f>
        <v>0</v>
      </c>
      <c r="AA11" s="4">
        <f t="array" ref="AA11">SUM((home=W11)*(homescore&lt;visitorscore),(visitor=W11)*(visitorscore&lt;homescore))</f>
        <v>0</v>
      </c>
      <c r="AB11" s="5">
        <f>SUMIF(home,W11,homescore)+SUMIF(visitor,W11,visitorscore)</f>
        <v>0</v>
      </c>
      <c r="AC11" s="6">
        <f>SUMIF(home,W11,visitorscore)+SUMIF(visitor,W11,homescore)</f>
        <v>0</v>
      </c>
      <c r="AD11" s="14">
        <f t="shared" si="0"/>
        <v>0</v>
      </c>
      <c r="AE11" s="5">
        <f>Y11*Options!$B$2+Z11*Options!$B$3+AA11*Options!$B$4+VLOOKUP(W11,$B$9:$C$12,2,0)</f>
        <v>0</v>
      </c>
      <c r="AF11">
        <f t="shared" si="1"/>
        <v>0</v>
      </c>
    </row>
    <row r="12" spans="1:32" x14ac:dyDescent="0.25">
      <c r="B12" s="73" t="s">
        <v>83</v>
      </c>
      <c r="C12" s="18"/>
    </row>
    <row r="13" spans="1:32" x14ac:dyDescent="0.25">
      <c r="B13" s="23"/>
      <c r="C13" s="18"/>
    </row>
    <row r="15" spans="1:32" ht="15.75" thickBot="1" x14ac:dyDescent="0.3"/>
    <row r="16" spans="1:32" ht="15.75" thickBot="1" x14ac:dyDescent="0.3">
      <c r="A16" s="40" t="s">
        <v>17</v>
      </c>
      <c r="B16" s="48" t="s">
        <v>19</v>
      </c>
      <c r="C16" s="48" t="s">
        <v>18</v>
      </c>
      <c r="D16" s="41" t="s">
        <v>20</v>
      </c>
      <c r="E16" s="41"/>
      <c r="F16" s="42" t="s">
        <v>20</v>
      </c>
      <c r="I16" s="16" t="s">
        <v>21</v>
      </c>
    </row>
    <row r="17" spans="1:17" x14ac:dyDescent="0.25">
      <c r="A17" s="38">
        <v>0.41666666666666669</v>
      </c>
      <c r="B17" s="31" t="str">
        <f>B9</f>
        <v>Association Veolia Sport</v>
      </c>
      <c r="C17" s="31" t="str">
        <f>B12</f>
        <v>_</v>
      </c>
      <c r="D17" s="9"/>
      <c r="E17" s="9" t="s">
        <v>1</v>
      </c>
      <c r="F17" s="39"/>
      <c r="G17" s="14"/>
    </row>
    <row r="18" spans="1:17" x14ac:dyDescent="0.25">
      <c r="A18" s="32">
        <v>0.45833333333333331</v>
      </c>
      <c r="B18" s="7" t="str">
        <f>B10</f>
        <v>Energie Sportvereinigung Hamburg e.V.</v>
      </c>
      <c r="C18" s="7" t="str">
        <f>B11</f>
        <v>SV SIGNAL IDUNA</v>
      </c>
      <c r="D18" s="8"/>
      <c r="E18" s="8" t="s">
        <v>1</v>
      </c>
      <c r="F18" s="33"/>
      <c r="G18" s="14"/>
      <c r="I18" s="43"/>
      <c r="J18" s="44" t="s">
        <v>11</v>
      </c>
      <c r="K18" s="45" t="s">
        <v>5</v>
      </c>
      <c r="L18" s="45" t="s">
        <v>6</v>
      </c>
      <c r="M18" s="45" t="s">
        <v>7</v>
      </c>
      <c r="N18" s="46" t="s">
        <v>9</v>
      </c>
      <c r="O18" s="47" t="s">
        <v>10</v>
      </c>
      <c r="P18" s="45" t="s">
        <v>12</v>
      </c>
      <c r="Q18" s="46" t="s">
        <v>8</v>
      </c>
    </row>
    <row r="19" spans="1:17" x14ac:dyDescent="0.25">
      <c r="A19" s="32">
        <v>0.54166666666666663</v>
      </c>
      <c r="B19" s="7" t="str">
        <f>B12</f>
        <v>_</v>
      </c>
      <c r="C19" s="7" t="str">
        <f>B10</f>
        <v>Energie Sportvereinigung Hamburg e.V.</v>
      </c>
      <c r="D19" s="8"/>
      <c r="E19" s="8" t="s">
        <v>1</v>
      </c>
      <c r="F19" s="33"/>
      <c r="G19" s="14"/>
      <c r="I19" s="15" t="str">
        <f t="array" ref="I19">INDEX($W$8:$W$11,MATCH(LARGE($AF$8:$AF$11-ROW($AF$8:$AF$11)/COUNT($AF$8:$AF$11),ROW(I19)-ROW(I$19)+1),$AF$8:$AF$11-ROW($AF$8:$AF$11)/COUNT($AF$8:$AF$11),0))</f>
        <v>Association Veolia Sport</v>
      </c>
      <c r="J19" s="3">
        <f>VLOOKUP($I19,$W$8:$AE$11,2,0)</f>
        <v>0</v>
      </c>
      <c r="K19" s="4">
        <f>VLOOKUP($I19,$W$8:$AE$11,3,0)</f>
        <v>0</v>
      </c>
      <c r="L19" s="4">
        <f>VLOOKUP($I19,$W$8:$AE$11,4,0)</f>
        <v>0</v>
      </c>
      <c r="M19" s="4">
        <f>VLOOKUP($I19,$W$8:$AE$11,5,0)</f>
        <v>0</v>
      </c>
      <c r="N19" s="5">
        <f>VLOOKUP($I19,$W$8:$AE$11,6,0)</f>
        <v>0</v>
      </c>
      <c r="O19" s="6">
        <f>VLOOKUP($I19,$W$8:$AE$11,7,0)</f>
        <v>0</v>
      </c>
      <c r="P19" s="4">
        <f>VLOOKUP($I19,$W$8:$AE$11,8,0)</f>
        <v>0</v>
      </c>
      <c r="Q19" s="5">
        <f>VLOOKUP($I19,$W$8:$AE$11,9,0)</f>
        <v>0</v>
      </c>
    </row>
    <row r="20" spans="1:17" x14ac:dyDescent="0.25">
      <c r="A20" s="32">
        <v>0.58333333333333337</v>
      </c>
      <c r="B20" s="7" t="str">
        <f>B11</f>
        <v>SV SIGNAL IDUNA</v>
      </c>
      <c r="C20" s="7" t="str">
        <f>B9</f>
        <v>Association Veolia Sport</v>
      </c>
      <c r="D20" s="8"/>
      <c r="E20" s="8" t="s">
        <v>1</v>
      </c>
      <c r="F20" s="33"/>
      <c r="G20" s="14"/>
      <c r="I20" t="str">
        <f t="array" ref="I20">INDEX($W$8:$W$11,MATCH(LARGE($AF$8:$AF$11-ROW($AF$8:$AF$11)/COUNT($AF$8:$AF$11),ROW(I20)-ROW(I$19)+1),$AF$8:$AF$11-ROW($AF$8:$AF$11)/COUNT($AF$8:$AF$11),0))</f>
        <v>Energie Sportvereinigung Hamburg e.V.</v>
      </c>
      <c r="J20" s="3">
        <f>VLOOKUP($I20,$W$8:$AE$11,2,0)</f>
        <v>0</v>
      </c>
      <c r="K20" s="4">
        <f>VLOOKUP($I20,$W$8:$AE$11,3,0)</f>
        <v>0</v>
      </c>
      <c r="L20" s="4">
        <f>VLOOKUP($I20,$W$8:$AE$11,4,0)</f>
        <v>0</v>
      </c>
      <c r="M20" s="4">
        <f>VLOOKUP($I20,$W$8:$AE$11,5,0)</f>
        <v>0</v>
      </c>
      <c r="N20" s="5">
        <f>VLOOKUP($I20,$W$8:$AE$11,6,0)</f>
        <v>0</v>
      </c>
      <c r="O20" s="6">
        <f>VLOOKUP($I20,$W$8:$AE$11,7,0)</f>
        <v>0</v>
      </c>
      <c r="P20" s="4">
        <f>VLOOKUP($I20,$W$8:$AE$11,8,0)</f>
        <v>0</v>
      </c>
      <c r="Q20" s="5">
        <f>VLOOKUP($I20,$W$8:$AE$11,9,0)</f>
        <v>0</v>
      </c>
    </row>
    <row r="21" spans="1:17" x14ac:dyDescent="0.25">
      <c r="A21" s="32">
        <v>0.66666666666666663</v>
      </c>
      <c r="B21" s="7" t="str">
        <f>B10</f>
        <v>Energie Sportvereinigung Hamburg e.V.</v>
      </c>
      <c r="C21" s="7" t="str">
        <f>B9</f>
        <v>Association Veolia Sport</v>
      </c>
      <c r="D21" s="8"/>
      <c r="E21" s="8" t="s">
        <v>1</v>
      </c>
      <c r="F21" s="33"/>
      <c r="G21" s="14"/>
      <c r="I21" t="str">
        <f t="array" ref="I21">INDEX($W$8:$W$11,MATCH(LARGE($AF$8:$AF$11-ROW($AF$8:$AF$11)/COUNT($AF$8:$AF$11),ROW(I21)-ROW(I$19)+1),$AF$8:$AF$11-ROW($AF$8:$AF$11)/COUNT($AF$8:$AF$11),0))</f>
        <v>SV SIGNAL IDUNA</v>
      </c>
      <c r="J21" s="3">
        <f>VLOOKUP($I21,$W$8:$AE$11,2,0)</f>
        <v>0</v>
      </c>
      <c r="K21" s="4">
        <f>VLOOKUP($I21,$W$8:$AE$11,3,0)</f>
        <v>0</v>
      </c>
      <c r="L21" s="4">
        <f>VLOOKUP($I21,$W$8:$AE$11,4,0)</f>
        <v>0</v>
      </c>
      <c r="M21" s="4">
        <f>VLOOKUP($I21,$W$8:$AE$11,5,0)</f>
        <v>0</v>
      </c>
      <c r="N21" s="5">
        <f>VLOOKUP($I21,$W$8:$AE$11,6,0)</f>
        <v>0</v>
      </c>
      <c r="O21" s="6">
        <f>VLOOKUP($I21,$W$8:$AE$11,7,0)</f>
        <v>0</v>
      </c>
      <c r="P21" s="4">
        <f>VLOOKUP($I21,$W$8:$AE$11,8,0)</f>
        <v>0</v>
      </c>
      <c r="Q21" s="5">
        <f>VLOOKUP($I21,$W$8:$AE$11,9,0)</f>
        <v>0</v>
      </c>
    </row>
    <row r="22" spans="1:17" ht="15.75" thickBot="1" x14ac:dyDescent="0.3">
      <c r="A22" s="34">
        <v>0.70833333333333337</v>
      </c>
      <c r="B22" s="35" t="str">
        <f>B12</f>
        <v>_</v>
      </c>
      <c r="C22" s="35" t="str">
        <f>B11</f>
        <v>SV SIGNAL IDUNA</v>
      </c>
      <c r="D22" s="36"/>
      <c r="E22" s="36" t="s">
        <v>1</v>
      </c>
      <c r="F22" s="37"/>
      <c r="G22" s="14"/>
      <c r="I22" t="str">
        <f t="array" ref="I22">INDEX($W$8:$W$11,MATCH(LARGE($AF$8:$AF$11-ROW($AF$8:$AF$11)/COUNT($AF$8:$AF$11),ROW(I22)-ROW(I$19)+1),$AF$8:$AF$11-ROW($AF$8:$AF$11)/COUNT($AF$8:$AF$11),0))</f>
        <v>_</v>
      </c>
      <c r="J22" s="3">
        <f>VLOOKUP($I22,$W$8:$AE$11,2,0)</f>
        <v>0</v>
      </c>
      <c r="K22" s="4">
        <f>VLOOKUP($I22,$W$8:$AE$11,3,0)</f>
        <v>0</v>
      </c>
      <c r="L22" s="4">
        <f>VLOOKUP($I22,$W$8:$AE$11,4,0)</f>
        <v>0</v>
      </c>
      <c r="M22" s="4">
        <f>VLOOKUP($I22,$W$8:$AE$11,5,0)</f>
        <v>0</v>
      </c>
      <c r="N22" s="5">
        <f>VLOOKUP($I22,$W$8:$AE$11,6,0)</f>
        <v>0</v>
      </c>
      <c r="O22" s="6">
        <f>VLOOKUP($I22,$W$8:$AE$11,7,0)</f>
        <v>0</v>
      </c>
      <c r="P22" s="4">
        <f>VLOOKUP($I22,$W$8:$AE$11,8,0)</f>
        <v>0</v>
      </c>
      <c r="Q22" s="5">
        <f>VLOOKUP($I22,$W$8:$AE$11,9,0)</f>
        <v>0</v>
      </c>
    </row>
    <row r="24" spans="1:17" x14ac:dyDescent="0.25">
      <c r="B24" s="29"/>
      <c r="C24" s="30"/>
      <c r="D24" s="30"/>
      <c r="E24" s="30"/>
      <c r="F24" s="30"/>
    </row>
    <row r="25" spans="1:17" x14ac:dyDescent="0.25">
      <c r="B25" s="30"/>
      <c r="C25" s="30"/>
      <c r="D25" s="14"/>
      <c r="E25" s="14"/>
      <c r="F25" s="14"/>
      <c r="I25" s="4" t="s">
        <v>11</v>
      </c>
      <c r="J25" s="1" t="s">
        <v>22</v>
      </c>
      <c r="K25" s="1"/>
      <c r="L25" s="1"/>
      <c r="M25" s="1"/>
    </row>
    <row r="26" spans="1:17" x14ac:dyDescent="0.25">
      <c r="B26" s="30"/>
      <c r="C26" s="30"/>
      <c r="D26" s="14"/>
      <c r="E26" s="14"/>
      <c r="F26" s="14"/>
      <c r="I26" s="4" t="s">
        <v>5</v>
      </c>
      <c r="J26" s="1" t="s">
        <v>23</v>
      </c>
      <c r="K26" s="1"/>
      <c r="L26" s="1"/>
      <c r="M26" s="1"/>
    </row>
    <row r="27" spans="1:17" x14ac:dyDescent="0.25">
      <c r="B27" s="30"/>
      <c r="C27" s="30"/>
      <c r="D27" s="14"/>
      <c r="E27" s="14"/>
      <c r="F27" s="14"/>
      <c r="I27" s="4" t="s">
        <v>6</v>
      </c>
      <c r="J27" s="1" t="s">
        <v>24</v>
      </c>
      <c r="K27" s="1"/>
      <c r="L27" s="1"/>
      <c r="M27" s="1"/>
    </row>
    <row r="28" spans="1:17" x14ac:dyDescent="0.25">
      <c r="B28" s="30"/>
      <c r="C28" s="30"/>
      <c r="D28" s="14"/>
      <c r="E28" s="14"/>
      <c r="F28" s="14"/>
      <c r="I28" s="4" t="s">
        <v>7</v>
      </c>
      <c r="J28" s="1" t="s">
        <v>25</v>
      </c>
      <c r="K28" s="1"/>
      <c r="L28" s="1"/>
      <c r="M28" s="1"/>
    </row>
    <row r="29" spans="1:17" x14ac:dyDescent="0.25">
      <c r="B29" s="30"/>
      <c r="C29" s="30"/>
      <c r="D29" s="14"/>
      <c r="E29" s="14"/>
      <c r="F29" s="14"/>
      <c r="I29" s="4" t="s">
        <v>9</v>
      </c>
      <c r="J29" s="1" t="s">
        <v>27</v>
      </c>
      <c r="K29" s="1"/>
      <c r="L29" s="1"/>
      <c r="M29" s="1"/>
    </row>
    <row r="30" spans="1:17" x14ac:dyDescent="0.25">
      <c r="B30" s="30"/>
      <c r="C30" s="30"/>
      <c r="D30" s="14"/>
      <c r="E30" s="14"/>
      <c r="F30" s="14"/>
      <c r="I30" s="4" t="s">
        <v>10</v>
      </c>
      <c r="J30" s="1" t="s">
        <v>28</v>
      </c>
      <c r="K30" s="1"/>
      <c r="L30" s="1"/>
      <c r="M30" s="1"/>
    </row>
    <row r="31" spans="1:17" x14ac:dyDescent="0.25">
      <c r="B31" s="30"/>
      <c r="C31" s="30"/>
      <c r="D31" s="30"/>
      <c r="E31" s="30"/>
      <c r="F31" s="30"/>
      <c r="I31" s="4" t="s">
        <v>12</v>
      </c>
      <c r="J31" s="1" t="s">
        <v>26</v>
      </c>
      <c r="K31" s="1"/>
      <c r="L31" s="1"/>
      <c r="M31" s="1"/>
    </row>
    <row r="32" spans="1:17" x14ac:dyDescent="0.25">
      <c r="B32" s="29"/>
      <c r="C32" s="30"/>
      <c r="D32" s="30"/>
      <c r="E32" s="30"/>
      <c r="F32" s="30"/>
      <c r="I32" s="4" t="s">
        <v>8</v>
      </c>
      <c r="J32" s="1" t="s">
        <v>13</v>
      </c>
      <c r="K32" s="1"/>
      <c r="L32" s="1"/>
      <c r="M32" s="1"/>
    </row>
    <row r="33" spans="2:6" x14ac:dyDescent="0.25">
      <c r="B33" s="30"/>
      <c r="C33" s="30"/>
      <c r="D33" s="14"/>
      <c r="E33" s="14"/>
      <c r="F33" s="14"/>
    </row>
    <row r="34" spans="2:6" x14ac:dyDescent="0.25">
      <c r="B34" s="30"/>
      <c r="C34" s="30"/>
      <c r="D34" s="14"/>
      <c r="E34" s="14"/>
      <c r="F34" s="14"/>
    </row>
    <row r="35" spans="2:6" x14ac:dyDescent="0.25">
      <c r="B35" s="30"/>
      <c r="C35" s="30"/>
      <c r="D35" s="14"/>
      <c r="E35" s="14"/>
      <c r="F35" s="14"/>
    </row>
    <row r="36" spans="2:6" x14ac:dyDescent="0.25">
      <c r="B36" s="30"/>
      <c r="C36" s="30"/>
      <c r="D36" s="14"/>
      <c r="E36" s="14"/>
      <c r="F36" s="14"/>
    </row>
    <row r="37" spans="2:6" x14ac:dyDescent="0.25">
      <c r="B37" s="30"/>
      <c r="C37" s="30"/>
      <c r="D37" s="14"/>
      <c r="E37" s="14"/>
      <c r="F37" s="14"/>
    </row>
    <row r="38" spans="2:6" x14ac:dyDescent="0.25">
      <c r="B38" s="30"/>
      <c r="C38" s="30"/>
      <c r="D38" s="14"/>
      <c r="E38" s="14"/>
      <c r="F38" s="14"/>
    </row>
    <row r="39" spans="2:6" x14ac:dyDescent="0.25">
      <c r="B39" s="30"/>
      <c r="C39" s="30"/>
      <c r="D39" s="30"/>
      <c r="E39" s="30"/>
      <c r="F39" s="30"/>
    </row>
    <row r="40" spans="2:6" x14ac:dyDescent="0.25">
      <c r="B40" s="29"/>
      <c r="C40" s="30"/>
      <c r="D40" s="30"/>
      <c r="E40" s="30"/>
      <c r="F40" s="30"/>
    </row>
    <row r="41" spans="2:6" x14ac:dyDescent="0.25">
      <c r="B41" s="30"/>
      <c r="C41" s="30"/>
      <c r="D41" s="14"/>
      <c r="E41" s="14"/>
      <c r="F41" s="14"/>
    </row>
    <row r="42" spans="2:6" x14ac:dyDescent="0.25">
      <c r="B42" s="30"/>
      <c r="C42" s="30"/>
      <c r="D42" s="14"/>
      <c r="E42" s="14"/>
      <c r="F42" s="14"/>
    </row>
    <row r="43" spans="2:6" x14ac:dyDescent="0.25">
      <c r="B43" s="30"/>
      <c r="C43" s="30"/>
      <c r="D43" s="14"/>
      <c r="E43" s="14"/>
      <c r="F43" s="14"/>
    </row>
    <row r="44" spans="2:6" x14ac:dyDescent="0.25">
      <c r="B44" s="30"/>
      <c r="C44" s="30"/>
      <c r="D44" s="14"/>
      <c r="E44" s="14"/>
      <c r="F44" s="14"/>
    </row>
    <row r="45" spans="2:6" x14ac:dyDescent="0.25">
      <c r="B45" s="30"/>
      <c r="C45" s="30"/>
      <c r="D45" s="14"/>
      <c r="E45" s="14"/>
      <c r="F45" s="14"/>
    </row>
    <row r="46" spans="2:6" x14ac:dyDescent="0.25">
      <c r="B46" s="30"/>
      <c r="C46" s="30"/>
      <c r="D46" s="14"/>
      <c r="E46" s="14"/>
      <c r="F46" s="14"/>
    </row>
  </sheetData>
  <mergeCells count="8">
    <mergeCell ref="J31:M31"/>
    <mergeCell ref="J32:M32"/>
    <mergeCell ref="J25:M25"/>
    <mergeCell ref="J26:M26"/>
    <mergeCell ref="J27:M27"/>
    <mergeCell ref="J28:M28"/>
    <mergeCell ref="J29:M29"/>
    <mergeCell ref="J30:M3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56"/>
  <sheetViews>
    <sheetView showGridLines="0" zoomScaleNormal="100" workbookViewId="0"/>
  </sheetViews>
  <sheetFormatPr defaultRowHeight="15" x14ac:dyDescent="0.25"/>
  <cols>
    <col min="2" max="3" width="13.28515625" bestFit="1" customWidth="1"/>
    <col min="4" max="4" width="5.7109375" bestFit="1" customWidth="1"/>
    <col min="5" max="5" width="1.5703125" bestFit="1" customWidth="1"/>
    <col min="6" max="6" width="5.7109375" bestFit="1" customWidth="1"/>
    <col min="7" max="7" width="7.5703125" bestFit="1" customWidth="1"/>
    <col min="8" max="8" width="13.140625" bestFit="1" customWidth="1"/>
    <col min="9" max="9" width="6.85546875" bestFit="1" customWidth="1"/>
  </cols>
  <sheetData>
    <row r="4" spans="1:13" ht="28.5" x14ac:dyDescent="0.45">
      <c r="B4" s="78"/>
      <c r="C4" s="78"/>
    </row>
    <row r="5" spans="1:13" ht="15.75" thickBot="1" x14ac:dyDescent="0.3"/>
    <row r="6" spans="1:13" ht="15.75" thickBot="1" x14ac:dyDescent="0.3">
      <c r="A6" s="75" t="s">
        <v>32</v>
      </c>
      <c r="B6" s="76"/>
      <c r="C6" s="76"/>
      <c r="D6" s="76"/>
      <c r="E6" s="76"/>
      <c r="F6" s="76"/>
      <c r="G6" s="77"/>
    </row>
    <row r="7" spans="1:13" x14ac:dyDescent="0.25">
      <c r="A7" s="72"/>
      <c r="B7" s="70" t="s">
        <v>47</v>
      </c>
      <c r="C7" s="70" t="s">
        <v>47</v>
      </c>
      <c r="D7" s="70" t="s">
        <v>20</v>
      </c>
      <c r="E7" s="70" t="s">
        <v>1</v>
      </c>
      <c r="F7" s="70" t="s">
        <v>20</v>
      </c>
      <c r="G7" s="71" t="s">
        <v>48</v>
      </c>
    </row>
    <row r="8" spans="1:13" x14ac:dyDescent="0.25">
      <c r="A8" s="57">
        <v>0.41666666666666669</v>
      </c>
      <c r="B8" s="56" t="s">
        <v>36</v>
      </c>
      <c r="C8" s="56" t="s">
        <v>37</v>
      </c>
      <c r="D8" s="56"/>
      <c r="E8" s="56" t="s">
        <v>1</v>
      </c>
      <c r="F8" s="56"/>
      <c r="G8" s="65">
        <v>11</v>
      </c>
    </row>
    <row r="9" spans="1:13" x14ac:dyDescent="0.25">
      <c r="A9" s="68"/>
      <c r="B9" s="50"/>
      <c r="C9" s="50"/>
      <c r="D9" s="50"/>
      <c r="E9" s="50"/>
      <c r="F9" s="50"/>
      <c r="G9" s="58"/>
    </row>
    <row r="10" spans="1:13" x14ac:dyDescent="0.25">
      <c r="A10" s="57">
        <v>0.45833333333333331</v>
      </c>
      <c r="B10" s="56" t="s">
        <v>43</v>
      </c>
      <c r="C10" s="56" t="s">
        <v>44</v>
      </c>
      <c r="D10" s="56"/>
      <c r="E10" s="56" t="s">
        <v>1</v>
      </c>
      <c r="F10" s="56"/>
      <c r="G10" s="65">
        <v>15</v>
      </c>
      <c r="H10" s="23"/>
      <c r="I10" s="23"/>
      <c r="J10" s="23"/>
      <c r="K10" s="23"/>
      <c r="L10" s="23"/>
      <c r="M10" s="23"/>
    </row>
    <row r="11" spans="1:13" x14ac:dyDescent="0.25">
      <c r="A11" s="68"/>
      <c r="B11" s="50"/>
      <c r="C11" s="50"/>
      <c r="D11" s="50"/>
      <c r="E11" s="50"/>
      <c r="F11" s="50"/>
      <c r="G11" s="58"/>
      <c r="H11" s="23"/>
      <c r="I11" s="23"/>
      <c r="J11" s="23"/>
      <c r="K11" s="23"/>
      <c r="L11" s="23"/>
      <c r="M11" s="23"/>
    </row>
    <row r="12" spans="1:13" x14ac:dyDescent="0.25">
      <c r="A12" s="57">
        <v>0.5</v>
      </c>
      <c r="B12" s="56" t="s">
        <v>50</v>
      </c>
      <c r="C12" s="56" t="s">
        <v>51</v>
      </c>
      <c r="D12" s="56"/>
      <c r="E12" s="56" t="s">
        <v>1</v>
      </c>
      <c r="F12" s="56"/>
      <c r="G12" s="65">
        <v>17</v>
      </c>
      <c r="H12" s="23"/>
      <c r="I12" s="23"/>
      <c r="J12" s="23"/>
      <c r="K12" s="23"/>
      <c r="L12" s="23"/>
      <c r="M12" s="23"/>
    </row>
    <row r="13" spans="1:13" x14ac:dyDescent="0.25">
      <c r="A13" s="68"/>
      <c r="B13" s="51"/>
      <c r="C13" s="51"/>
      <c r="D13" s="51"/>
      <c r="E13" s="51"/>
      <c r="F13" s="51"/>
      <c r="G13" s="58"/>
      <c r="H13" s="23"/>
      <c r="I13" s="23"/>
      <c r="J13" s="23"/>
      <c r="K13" s="23"/>
      <c r="L13" s="23"/>
      <c r="M13" s="23"/>
    </row>
    <row r="14" spans="1:13" x14ac:dyDescent="0.25">
      <c r="A14" s="57">
        <v>0.58333333333333337</v>
      </c>
      <c r="B14" s="56" t="s">
        <v>58</v>
      </c>
      <c r="C14" s="56" t="s">
        <v>59</v>
      </c>
      <c r="D14" s="66"/>
      <c r="E14" s="66" t="s">
        <v>1</v>
      </c>
      <c r="F14" s="66"/>
      <c r="G14" s="65">
        <v>21</v>
      </c>
      <c r="H14" s="23"/>
      <c r="I14" s="23"/>
      <c r="J14" s="23"/>
      <c r="K14" s="23"/>
      <c r="L14" s="23"/>
      <c r="M14" s="23"/>
    </row>
    <row r="15" spans="1:13" x14ac:dyDescent="0.25">
      <c r="A15" s="68"/>
      <c r="B15" s="51"/>
      <c r="C15" s="51"/>
      <c r="D15" s="52"/>
      <c r="E15" s="52"/>
      <c r="F15" s="52"/>
      <c r="G15" s="58"/>
      <c r="H15" s="23"/>
      <c r="I15" s="23"/>
      <c r="J15" s="23"/>
      <c r="K15" s="23"/>
      <c r="L15" s="23"/>
      <c r="M15" s="23"/>
    </row>
    <row r="16" spans="1:13" x14ac:dyDescent="0.25">
      <c r="A16" s="57">
        <v>0.625</v>
      </c>
      <c r="B16" s="56" t="s">
        <v>62</v>
      </c>
      <c r="C16" s="56" t="s">
        <v>63</v>
      </c>
      <c r="D16" s="66"/>
      <c r="E16" s="66" t="s">
        <v>1</v>
      </c>
      <c r="F16" s="66"/>
      <c r="G16" s="65"/>
      <c r="H16" s="23" t="s">
        <v>64</v>
      </c>
      <c r="I16" s="23"/>
      <c r="J16" s="23"/>
      <c r="K16" s="23"/>
      <c r="L16" s="23"/>
      <c r="M16" s="23"/>
    </row>
    <row r="17" spans="1:13" ht="15.75" thickBot="1" x14ac:dyDescent="0.3">
      <c r="A17" s="67"/>
      <c r="B17" s="59"/>
      <c r="C17" s="59"/>
      <c r="D17" s="60"/>
      <c r="E17" s="60"/>
      <c r="F17" s="60"/>
      <c r="G17" s="61"/>
      <c r="H17" s="23"/>
      <c r="I17" s="23"/>
      <c r="J17" s="23"/>
      <c r="K17" s="23"/>
      <c r="L17" s="23"/>
      <c r="M17" s="23"/>
    </row>
    <row r="18" spans="1:13" ht="15.75" thickBot="1" x14ac:dyDescent="0.3">
      <c r="A18" s="53"/>
      <c r="B18" s="54"/>
      <c r="C18" s="54"/>
      <c r="D18" s="55"/>
      <c r="E18" s="55"/>
      <c r="F18" s="55"/>
      <c r="G18" s="53"/>
    </row>
    <row r="19" spans="1:13" ht="15.75" thickBot="1" x14ac:dyDescent="0.3">
      <c r="A19" s="75" t="s">
        <v>33</v>
      </c>
      <c r="B19" s="76"/>
      <c r="C19" s="76"/>
      <c r="D19" s="76"/>
      <c r="E19" s="76"/>
      <c r="F19" s="76"/>
      <c r="G19" s="77"/>
    </row>
    <row r="20" spans="1:13" x14ac:dyDescent="0.25">
      <c r="A20" s="69"/>
      <c r="B20" s="70" t="s">
        <v>47</v>
      </c>
      <c r="C20" s="70" t="s">
        <v>47</v>
      </c>
      <c r="D20" s="70" t="s">
        <v>20</v>
      </c>
      <c r="E20" s="70" t="s">
        <v>1</v>
      </c>
      <c r="F20" s="70" t="s">
        <v>20</v>
      </c>
      <c r="G20" s="71" t="s">
        <v>48</v>
      </c>
    </row>
    <row r="21" spans="1:13" x14ac:dyDescent="0.25">
      <c r="A21" s="57">
        <v>0.41666666666666669</v>
      </c>
      <c r="B21" s="56" t="s">
        <v>39</v>
      </c>
      <c r="C21" s="56" t="s">
        <v>38</v>
      </c>
      <c r="D21" s="56"/>
      <c r="E21" s="56" t="s">
        <v>1</v>
      </c>
      <c r="F21" s="56"/>
      <c r="G21" s="65">
        <v>12</v>
      </c>
    </row>
    <row r="22" spans="1:13" x14ac:dyDescent="0.25">
      <c r="A22" s="68"/>
      <c r="B22" s="50"/>
      <c r="C22" s="50"/>
      <c r="D22" s="50"/>
      <c r="E22" s="50"/>
      <c r="F22" s="50"/>
      <c r="G22" s="58"/>
    </row>
    <row r="23" spans="1:13" x14ac:dyDescent="0.25">
      <c r="A23" s="57">
        <v>0.45833333333333331</v>
      </c>
      <c r="B23" s="56" t="s">
        <v>45</v>
      </c>
      <c r="C23" s="56" t="s">
        <v>46</v>
      </c>
      <c r="D23" s="56"/>
      <c r="E23" s="56" t="s">
        <v>1</v>
      </c>
      <c r="F23" s="56"/>
      <c r="G23" s="65">
        <v>16</v>
      </c>
    </row>
    <row r="24" spans="1:13" x14ac:dyDescent="0.25">
      <c r="A24" s="68"/>
      <c r="B24" s="50"/>
      <c r="C24" s="50"/>
      <c r="D24" s="50"/>
      <c r="E24" s="50"/>
      <c r="F24" s="50"/>
      <c r="G24" s="58"/>
    </row>
    <row r="25" spans="1:13" x14ac:dyDescent="0.25">
      <c r="A25" s="57">
        <v>0.5</v>
      </c>
      <c r="B25" s="56" t="s">
        <v>52</v>
      </c>
      <c r="C25" s="56" t="s">
        <v>53</v>
      </c>
      <c r="D25" s="56"/>
      <c r="E25" s="56" t="s">
        <v>1</v>
      </c>
      <c r="F25" s="56"/>
      <c r="G25" s="65">
        <v>18</v>
      </c>
    </row>
    <row r="26" spans="1:13" x14ac:dyDescent="0.25">
      <c r="A26" s="68"/>
      <c r="B26" s="51"/>
      <c r="C26" s="51"/>
      <c r="D26" s="51"/>
      <c r="E26" s="51"/>
      <c r="F26" s="51"/>
      <c r="G26" s="58"/>
    </row>
    <row r="27" spans="1:13" x14ac:dyDescent="0.25">
      <c r="A27" s="57">
        <v>0.58333333333333337</v>
      </c>
      <c r="B27" s="56" t="s">
        <v>60</v>
      </c>
      <c r="C27" s="56" t="s">
        <v>61</v>
      </c>
      <c r="D27" s="66"/>
      <c r="E27" s="66" t="s">
        <v>1</v>
      </c>
      <c r="F27" s="66"/>
      <c r="G27" s="65">
        <v>22</v>
      </c>
    </row>
    <row r="28" spans="1:13" x14ac:dyDescent="0.25">
      <c r="A28" s="68"/>
      <c r="B28" s="51"/>
      <c r="C28" s="51"/>
      <c r="D28" s="52"/>
      <c r="E28" s="52"/>
      <c r="F28" s="52"/>
      <c r="G28" s="58"/>
    </row>
    <row r="29" spans="1:13" x14ac:dyDescent="0.25">
      <c r="A29" s="57">
        <v>0.625</v>
      </c>
      <c r="B29" s="56" t="s">
        <v>65</v>
      </c>
      <c r="C29" s="56" t="s">
        <v>66</v>
      </c>
      <c r="D29" s="66"/>
      <c r="E29" s="66" t="s">
        <v>1</v>
      </c>
      <c r="F29" s="66"/>
      <c r="G29" s="65"/>
      <c r="H29" t="s">
        <v>67</v>
      </c>
    </row>
    <row r="30" spans="1:13" ht="15.75" thickBot="1" x14ac:dyDescent="0.3">
      <c r="A30" s="67"/>
      <c r="B30" s="59"/>
      <c r="C30" s="59"/>
      <c r="D30" s="60"/>
      <c r="E30" s="60"/>
      <c r="F30" s="60"/>
      <c r="G30" s="61"/>
    </row>
    <row r="31" spans="1:13" ht="15.75" thickBot="1" x14ac:dyDescent="0.3">
      <c r="A31" s="53"/>
      <c r="B31" s="53"/>
      <c r="C31" s="53"/>
      <c r="D31" s="53"/>
      <c r="E31" s="53"/>
      <c r="F31" s="53"/>
      <c r="G31" s="53"/>
    </row>
    <row r="32" spans="1:13" ht="15.75" thickBot="1" x14ac:dyDescent="0.3">
      <c r="A32" s="75" t="s">
        <v>34</v>
      </c>
      <c r="B32" s="76"/>
      <c r="C32" s="76"/>
      <c r="D32" s="76"/>
      <c r="E32" s="76"/>
      <c r="F32" s="76"/>
      <c r="G32" s="77"/>
    </row>
    <row r="33" spans="1:7" x14ac:dyDescent="0.25">
      <c r="A33" s="69"/>
      <c r="B33" s="70" t="s">
        <v>47</v>
      </c>
      <c r="C33" s="70" t="s">
        <v>47</v>
      </c>
      <c r="D33" s="70" t="s">
        <v>20</v>
      </c>
      <c r="E33" s="70" t="s">
        <v>1</v>
      </c>
      <c r="F33" s="70" t="s">
        <v>20</v>
      </c>
      <c r="G33" s="71" t="s">
        <v>48</v>
      </c>
    </row>
    <row r="34" spans="1:7" x14ac:dyDescent="0.25">
      <c r="A34" s="62">
        <v>0.41666666666666669</v>
      </c>
      <c r="B34" s="63" t="s">
        <v>40</v>
      </c>
      <c r="C34" s="63" t="s">
        <v>41</v>
      </c>
      <c r="D34" s="63"/>
      <c r="E34" s="63" t="s">
        <v>1</v>
      </c>
      <c r="F34" s="63"/>
      <c r="G34" s="64">
        <v>13</v>
      </c>
    </row>
    <row r="35" spans="1:7" x14ac:dyDescent="0.25">
      <c r="A35" s="68"/>
      <c r="B35" s="50"/>
      <c r="C35" s="50"/>
      <c r="D35" s="50"/>
      <c r="E35" s="50"/>
      <c r="F35" s="50"/>
      <c r="G35" s="58"/>
    </row>
    <row r="36" spans="1:7" x14ac:dyDescent="0.25">
      <c r="A36" s="57">
        <v>0.45833333333333331</v>
      </c>
      <c r="B36" s="56"/>
      <c r="C36" s="56"/>
      <c r="D36" s="56"/>
      <c r="E36" s="56" t="s">
        <v>1</v>
      </c>
      <c r="F36" s="56"/>
      <c r="G36" s="65"/>
    </row>
    <row r="37" spans="1:7" x14ac:dyDescent="0.25">
      <c r="A37" s="68"/>
      <c r="B37" s="50"/>
      <c r="C37" s="50"/>
      <c r="D37" s="50"/>
      <c r="E37" s="50"/>
      <c r="F37" s="50"/>
      <c r="G37" s="58"/>
    </row>
    <row r="38" spans="1:7" x14ac:dyDescent="0.25">
      <c r="A38" s="57">
        <v>0.5</v>
      </c>
      <c r="B38" s="56" t="s">
        <v>54</v>
      </c>
      <c r="C38" s="56" t="s">
        <v>55</v>
      </c>
      <c r="D38" s="56"/>
      <c r="E38" s="56" t="s">
        <v>1</v>
      </c>
      <c r="F38" s="56"/>
      <c r="G38" s="65">
        <v>19</v>
      </c>
    </row>
    <row r="39" spans="1:7" x14ac:dyDescent="0.25">
      <c r="A39" s="68"/>
      <c r="B39" s="51"/>
      <c r="C39" s="51"/>
      <c r="D39" s="51"/>
      <c r="E39" s="51"/>
      <c r="F39" s="51"/>
      <c r="G39" s="58"/>
    </row>
    <row r="40" spans="1:7" x14ac:dyDescent="0.25">
      <c r="A40" s="57">
        <v>0.58333333333333337</v>
      </c>
      <c r="B40" s="56"/>
      <c r="C40" s="56"/>
      <c r="D40" s="66"/>
      <c r="E40" s="66" t="s">
        <v>1</v>
      </c>
      <c r="F40" s="66"/>
      <c r="G40" s="65"/>
    </row>
    <row r="41" spans="1:7" x14ac:dyDescent="0.25">
      <c r="A41" s="68"/>
      <c r="B41" s="51"/>
      <c r="C41" s="51"/>
      <c r="D41" s="52"/>
      <c r="E41" s="52"/>
      <c r="F41" s="52"/>
      <c r="G41" s="58"/>
    </row>
    <row r="42" spans="1:7" x14ac:dyDescent="0.25">
      <c r="A42" s="57">
        <v>0.625</v>
      </c>
      <c r="B42" s="56" t="s">
        <v>68</v>
      </c>
      <c r="C42" s="56" t="s">
        <v>69</v>
      </c>
      <c r="D42" s="66"/>
      <c r="E42" s="66" t="s">
        <v>1</v>
      </c>
      <c r="F42" s="66"/>
      <c r="G42" s="65"/>
    </row>
    <row r="43" spans="1:7" ht="15.75" thickBot="1" x14ac:dyDescent="0.3">
      <c r="A43" s="67"/>
      <c r="B43" s="59"/>
      <c r="C43" s="59"/>
      <c r="D43" s="60"/>
      <c r="E43" s="60"/>
      <c r="F43" s="60"/>
      <c r="G43" s="61"/>
    </row>
    <row r="44" spans="1:7" ht="15.75" thickBot="1" x14ac:dyDescent="0.3">
      <c r="A44" s="53"/>
      <c r="B44" s="53"/>
      <c r="C44" s="53"/>
      <c r="D44" s="53"/>
      <c r="E44" s="53"/>
      <c r="F44" s="53"/>
      <c r="G44" s="53"/>
    </row>
    <row r="45" spans="1:7" ht="15.75" thickBot="1" x14ac:dyDescent="0.3">
      <c r="A45" s="75" t="s">
        <v>35</v>
      </c>
      <c r="B45" s="76"/>
      <c r="C45" s="76"/>
      <c r="D45" s="76"/>
      <c r="E45" s="76"/>
      <c r="F45" s="76"/>
      <c r="G45" s="77"/>
    </row>
    <row r="46" spans="1:7" x14ac:dyDescent="0.25">
      <c r="A46" s="69"/>
      <c r="B46" s="70" t="s">
        <v>47</v>
      </c>
      <c r="C46" s="70" t="s">
        <v>47</v>
      </c>
      <c r="D46" s="70" t="s">
        <v>20</v>
      </c>
      <c r="E46" s="70" t="s">
        <v>1</v>
      </c>
      <c r="F46" s="70" t="s">
        <v>20</v>
      </c>
      <c r="G46" s="71" t="s">
        <v>48</v>
      </c>
    </row>
    <row r="47" spans="1:7" x14ac:dyDescent="0.25">
      <c r="A47" s="57">
        <v>0.41666666666666669</v>
      </c>
      <c r="B47" s="56" t="s">
        <v>49</v>
      </c>
      <c r="C47" s="56" t="s">
        <v>42</v>
      </c>
      <c r="D47" s="56"/>
      <c r="E47" s="56" t="s">
        <v>1</v>
      </c>
      <c r="F47" s="56"/>
      <c r="G47" s="65">
        <v>14</v>
      </c>
    </row>
    <row r="48" spans="1:7" x14ac:dyDescent="0.25">
      <c r="A48" s="68"/>
      <c r="B48" s="50"/>
      <c r="C48" s="50"/>
      <c r="D48" s="50"/>
      <c r="E48" s="50"/>
      <c r="F48" s="50"/>
      <c r="G48" s="58"/>
    </row>
    <row r="49" spans="1:7" x14ac:dyDescent="0.25">
      <c r="A49" s="57">
        <v>0.45833333333333331</v>
      </c>
      <c r="B49" s="56"/>
      <c r="C49" s="56"/>
      <c r="D49" s="56"/>
      <c r="E49" s="56" t="s">
        <v>1</v>
      </c>
      <c r="F49" s="56"/>
      <c r="G49" s="65"/>
    </row>
    <row r="50" spans="1:7" x14ac:dyDescent="0.25">
      <c r="A50" s="68"/>
      <c r="B50" s="50"/>
      <c r="C50" s="50"/>
      <c r="D50" s="50"/>
      <c r="E50" s="50"/>
      <c r="F50" s="50"/>
      <c r="G50" s="58"/>
    </row>
    <row r="51" spans="1:7" x14ac:dyDescent="0.25">
      <c r="A51" s="57">
        <v>0.5</v>
      </c>
      <c r="B51" s="56" t="s">
        <v>56</v>
      </c>
      <c r="C51" s="56" t="s">
        <v>57</v>
      </c>
      <c r="D51" s="56"/>
      <c r="E51" s="56" t="s">
        <v>1</v>
      </c>
      <c r="F51" s="56"/>
      <c r="G51" s="65">
        <v>20</v>
      </c>
    </row>
    <row r="52" spans="1:7" x14ac:dyDescent="0.25">
      <c r="A52" s="68"/>
      <c r="B52" s="51"/>
      <c r="C52" s="51"/>
      <c r="D52" s="51"/>
      <c r="E52" s="51"/>
      <c r="F52" s="51"/>
      <c r="G52" s="58"/>
    </row>
    <row r="53" spans="1:7" x14ac:dyDescent="0.25">
      <c r="A53" s="57">
        <v>0.58333333333333337</v>
      </c>
      <c r="B53" s="56"/>
      <c r="C53" s="56"/>
      <c r="D53" s="66"/>
      <c r="E53" s="66" t="s">
        <v>1</v>
      </c>
      <c r="F53" s="66"/>
      <c r="G53" s="65"/>
    </row>
    <row r="54" spans="1:7" x14ac:dyDescent="0.25">
      <c r="A54" s="68"/>
      <c r="B54" s="51"/>
      <c r="C54" s="51"/>
      <c r="D54" s="52"/>
      <c r="E54" s="52"/>
      <c r="F54" s="52"/>
      <c r="G54" s="58"/>
    </row>
    <row r="55" spans="1:7" x14ac:dyDescent="0.25">
      <c r="A55" s="57">
        <v>0.625</v>
      </c>
      <c r="B55" s="56" t="s">
        <v>70</v>
      </c>
      <c r="C55" s="56" t="s">
        <v>71</v>
      </c>
      <c r="D55" s="66"/>
      <c r="E55" s="66" t="s">
        <v>1</v>
      </c>
      <c r="F55" s="66"/>
      <c r="G55" s="65"/>
    </row>
    <row r="56" spans="1:7" ht="15.75" thickBot="1" x14ac:dyDescent="0.3">
      <c r="A56" s="67"/>
      <c r="B56" s="59"/>
      <c r="C56" s="59"/>
      <c r="D56" s="60"/>
      <c r="E56" s="60"/>
      <c r="F56" s="60"/>
      <c r="G56" s="61"/>
    </row>
  </sheetData>
  <mergeCells count="5">
    <mergeCell ref="A45:G45"/>
    <mergeCell ref="B4:C4"/>
    <mergeCell ref="A6:G6"/>
    <mergeCell ref="A19:G19"/>
    <mergeCell ref="A32:G3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2" sqref="E2"/>
    </sheetView>
  </sheetViews>
  <sheetFormatPr defaultRowHeight="15" x14ac:dyDescent="0.25"/>
  <cols>
    <col min="1" max="1" width="19.5703125" customWidth="1"/>
    <col min="3" max="3" width="61.7109375" customWidth="1"/>
  </cols>
  <sheetData>
    <row r="1" spans="1:3" x14ac:dyDescent="0.25">
      <c r="A1" s="21" t="s">
        <v>13</v>
      </c>
      <c r="B1" s="18"/>
    </row>
    <row r="2" spans="1:3" x14ac:dyDescent="0.25">
      <c r="A2" s="20" t="s">
        <v>2</v>
      </c>
      <c r="B2" s="27">
        <v>3</v>
      </c>
    </row>
    <row r="3" spans="1:3" x14ac:dyDescent="0.25">
      <c r="A3" s="19" t="s">
        <v>4</v>
      </c>
      <c r="B3" s="27">
        <v>1</v>
      </c>
    </row>
    <row r="4" spans="1:3" x14ac:dyDescent="0.25">
      <c r="A4" s="19" t="s">
        <v>3</v>
      </c>
      <c r="B4" s="27">
        <v>0</v>
      </c>
    </row>
    <row r="7" spans="1:3" x14ac:dyDescent="0.25">
      <c r="C7" t="s">
        <v>14</v>
      </c>
    </row>
    <row r="8" spans="1:3" x14ac:dyDescent="0.25">
      <c r="C8" s="25" t="s">
        <v>15</v>
      </c>
    </row>
  </sheetData>
  <sheetProtection password="E87F" sheet="1" objects="1" scenarios="1"/>
  <hyperlinks>
    <hyperlink ref="C8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12</vt:i4>
      </vt:variant>
    </vt:vector>
  </HeadingPairs>
  <TitlesOfParts>
    <vt:vector size="17" baseType="lpstr">
      <vt:lpstr>Group A1</vt:lpstr>
      <vt:lpstr>Group A2</vt:lpstr>
      <vt:lpstr>Group B1</vt:lpstr>
      <vt:lpstr>QF-SF-Final</vt:lpstr>
      <vt:lpstr>Options</vt:lpstr>
      <vt:lpstr>'Group A2'!home</vt:lpstr>
      <vt:lpstr>'Group B1'!home</vt:lpstr>
      <vt:lpstr>home</vt:lpstr>
      <vt:lpstr>'Group A2'!homescore</vt:lpstr>
      <vt:lpstr>'Group B1'!homescore</vt:lpstr>
      <vt:lpstr>homescore</vt:lpstr>
      <vt:lpstr>'Group A2'!visitor</vt:lpstr>
      <vt:lpstr>'Group B1'!visitor</vt:lpstr>
      <vt:lpstr>visitor</vt:lpstr>
      <vt:lpstr>'Group A2'!visitorscore</vt:lpstr>
      <vt:lpstr>'Group B1'!visitorscore</vt:lpstr>
      <vt:lpstr>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paolo germano</cp:lastModifiedBy>
  <dcterms:created xsi:type="dcterms:W3CDTF">2013-06-11T19:47:31Z</dcterms:created>
  <dcterms:modified xsi:type="dcterms:W3CDTF">2017-06-12T10:23:49Z</dcterms:modified>
</cp:coreProperties>
</file>